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3176"/>
  </bookViews>
  <sheets>
    <sheet name="doc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1" i="1"/>
  <c r="G159"/>
  <c r="J160"/>
  <c r="I99"/>
  <c r="I159"/>
  <c r="I204"/>
  <c r="G204"/>
  <c r="J207"/>
  <c r="J205"/>
  <c r="I179"/>
  <c r="G179"/>
  <c r="J182"/>
  <c r="I174"/>
  <c r="G174"/>
  <c r="J176"/>
  <c r="I154"/>
  <c r="G154"/>
  <c r="I151"/>
  <c r="G151"/>
  <c r="I145"/>
  <c r="I144" s="1"/>
  <c r="G145"/>
  <c r="G144" s="1"/>
  <c r="I132"/>
  <c r="G132"/>
  <c r="H119"/>
  <c r="J121"/>
  <c r="I120"/>
  <c r="G120"/>
  <c r="I112"/>
  <c r="G112"/>
  <c r="J113"/>
  <c r="G99"/>
  <c r="J101"/>
  <c r="I89"/>
  <c r="G89"/>
  <c r="J90"/>
  <c r="J91"/>
  <c r="H80"/>
  <c r="I80"/>
  <c r="G80"/>
  <c r="J81"/>
  <c r="H55"/>
  <c r="I55"/>
  <c r="G55"/>
  <c r="I52"/>
  <c r="G52"/>
  <c r="G25"/>
  <c r="I25"/>
  <c r="J32"/>
  <c r="H17"/>
  <c r="I17"/>
  <c r="G17"/>
  <c r="J21"/>
  <c r="J19"/>
  <c r="G15"/>
  <c r="J202"/>
  <c r="J177"/>
  <c r="J18"/>
  <c r="H195"/>
  <c r="I195"/>
  <c r="G195"/>
  <c r="J197"/>
  <c r="J196"/>
  <c r="J199"/>
  <c r="H191"/>
  <c r="I191"/>
  <c r="H186"/>
  <c r="I186"/>
  <c r="G186"/>
  <c r="J187"/>
  <c r="J188"/>
  <c r="H183"/>
  <c r="I183"/>
  <c r="G183"/>
  <c r="J185"/>
  <c r="I164"/>
  <c r="G164"/>
  <c r="H159"/>
  <c r="H154"/>
  <c r="J142"/>
  <c r="G141"/>
  <c r="I122"/>
  <c r="G122"/>
  <c r="J123"/>
  <c r="I105"/>
  <c r="G105"/>
  <c r="J108"/>
  <c r="H49"/>
  <c r="H48" s="1"/>
  <c r="I49"/>
  <c r="I48" s="1"/>
  <c r="G49"/>
  <c r="G48" s="1"/>
  <c r="J50"/>
  <c r="I94"/>
  <c r="G94"/>
  <c r="I70"/>
  <c r="G70"/>
  <c r="J76"/>
  <c r="J77"/>
  <c r="J78"/>
  <c r="J79"/>
  <c r="I61"/>
  <c r="G61"/>
  <c r="H41"/>
  <c r="I41"/>
  <c r="G41"/>
  <c r="J42"/>
  <c r="H22"/>
  <c r="I22"/>
  <c r="G22"/>
  <c r="J23"/>
  <c r="J126"/>
  <c r="J100"/>
  <c r="I15"/>
  <c r="J27"/>
  <c r="J28"/>
  <c r="J30"/>
  <c r="J31"/>
  <c r="J33"/>
  <c r="J34"/>
  <c r="J40"/>
  <c r="J38"/>
  <c r="J37"/>
  <c r="J44"/>
  <c r="J47"/>
  <c r="J57"/>
  <c r="J58"/>
  <c r="J59"/>
  <c r="J60"/>
  <c r="J62"/>
  <c r="J63"/>
  <c r="J64"/>
  <c r="J65"/>
  <c r="J66"/>
  <c r="J67"/>
  <c r="J68"/>
  <c r="J69"/>
  <c r="J71"/>
  <c r="J72"/>
  <c r="J73"/>
  <c r="J74"/>
  <c r="J75"/>
  <c r="J83"/>
  <c r="J85"/>
  <c r="J56"/>
  <c r="J88"/>
  <c r="J93"/>
  <c r="J107"/>
  <c r="J109"/>
  <c r="J110"/>
  <c r="J111"/>
  <c r="J106"/>
  <c r="J133"/>
  <c r="J138"/>
  <c r="J137"/>
  <c r="K137" s="1"/>
  <c r="L137" s="1"/>
  <c r="M137" s="1"/>
  <c r="N137" s="1"/>
  <c r="O137" s="1"/>
  <c r="P137" s="1"/>
  <c r="J165"/>
  <c r="J175"/>
  <c r="J178"/>
  <c r="J210"/>
  <c r="J211"/>
  <c r="J89" l="1"/>
  <c r="J120"/>
  <c r="G119"/>
  <c r="I119"/>
  <c r="J112"/>
  <c r="J80"/>
  <c r="J204"/>
  <c r="J195"/>
  <c r="J183"/>
  <c r="J186"/>
  <c r="J122"/>
  <c r="J49"/>
  <c r="J41"/>
  <c r="J22"/>
  <c r="G87"/>
  <c r="G39"/>
  <c r="G14"/>
  <c r="I14"/>
  <c r="I203"/>
  <c r="G203"/>
  <c r="J198"/>
  <c r="I189"/>
  <c r="G189"/>
  <c r="I168"/>
  <c r="G168"/>
  <c r="I162"/>
  <c r="G162"/>
  <c r="I148"/>
  <c r="I147" s="1"/>
  <c r="G148"/>
  <c r="G147" s="1"/>
  <c r="I141"/>
  <c r="J141" s="1"/>
  <c r="I139"/>
  <c r="G139"/>
  <c r="I136"/>
  <c r="G136"/>
  <c r="I134"/>
  <c r="G134"/>
  <c r="I130"/>
  <c r="G130"/>
  <c r="I127"/>
  <c r="G127"/>
  <c r="I125"/>
  <c r="G125"/>
  <c r="I117"/>
  <c r="G117"/>
  <c r="G114"/>
  <c r="I114"/>
  <c r="J115"/>
  <c r="I103"/>
  <c r="G103"/>
  <c r="I96"/>
  <c r="G96"/>
  <c r="G92"/>
  <c r="I92"/>
  <c r="I87"/>
  <c r="I82"/>
  <c r="I51" s="1"/>
  <c r="G82"/>
  <c r="G51" s="1"/>
  <c r="J119" l="1"/>
  <c r="G98"/>
  <c r="I98"/>
  <c r="I86"/>
  <c r="G86"/>
  <c r="J117"/>
  <c r="J203"/>
  <c r="G150"/>
  <c r="I150"/>
  <c r="J87"/>
  <c r="J92"/>
  <c r="J82"/>
  <c r="G124"/>
  <c r="I124"/>
  <c r="J125"/>
  <c r="J114"/>
  <c r="J94"/>
  <c r="I43"/>
  <c r="G43"/>
  <c r="I39"/>
  <c r="I36"/>
  <c r="G36"/>
  <c r="I8"/>
  <c r="I7" s="1"/>
  <c r="G8"/>
  <c r="G7" s="1"/>
  <c r="G35" l="1"/>
  <c r="I35"/>
  <c r="J70"/>
  <c r="J43"/>
  <c r="J61"/>
  <c r="J159"/>
  <c r="J95"/>
  <c r="J16"/>
  <c r="J15"/>
  <c r="G201"/>
  <c r="G173" s="1"/>
  <c r="I201"/>
  <c r="I173" s="1"/>
  <c r="J200"/>
  <c r="J171"/>
  <c r="J163"/>
  <c r="J118"/>
  <c r="G46"/>
  <c r="G45" s="1"/>
  <c r="J25"/>
  <c r="J194"/>
  <c r="J191"/>
  <c r="J54"/>
  <c r="J9"/>
  <c r="J139"/>
  <c r="J127"/>
  <c r="J149"/>
  <c r="J172"/>
  <c r="J170"/>
  <c r="J169"/>
  <c r="J158"/>
  <c r="J157"/>
  <c r="J153"/>
  <c r="J140"/>
  <c r="J130"/>
  <c r="I46"/>
  <c r="I45" s="1"/>
  <c r="J8"/>
  <c r="J181"/>
  <c r="J10"/>
  <c r="J11"/>
  <c r="J190"/>
  <c r="J180"/>
  <c r="J147"/>
  <c r="J20"/>
  <c r="J12"/>
  <c r="J13"/>
  <c r="J26"/>
  <c r="J96"/>
  <c r="J97"/>
  <c r="J104"/>
  <c r="J129"/>
  <c r="J131"/>
  <c r="J148"/>
  <c r="I24"/>
  <c r="I208" l="1"/>
  <c r="J7"/>
  <c r="J55"/>
  <c r="J189"/>
  <c r="J105"/>
  <c r="J39"/>
  <c r="J103"/>
  <c r="J179"/>
  <c r="G24"/>
  <c r="G208" s="1"/>
  <c r="J46"/>
  <c r="J168"/>
  <c r="J36"/>
  <c r="J17"/>
  <c r="J136"/>
  <c r="J132"/>
  <c r="J162"/>
  <c r="J154"/>
  <c r="J164"/>
  <c r="J201"/>
  <c r="J52"/>
  <c r="J99"/>
  <c r="J14"/>
  <c r="J174"/>
  <c r="J24" l="1"/>
  <c r="J124"/>
  <c r="J45"/>
  <c r="J51"/>
  <c r="J98"/>
  <c r="J35"/>
  <c r="J173"/>
  <c r="J208" l="1"/>
  <c r="J48" l="1"/>
</calcChain>
</file>

<file path=xl/sharedStrings.xml><?xml version="1.0" encoding="utf-8"?>
<sst xmlns="http://schemas.openxmlformats.org/spreadsheetml/2006/main" count="475" uniqueCount="298">
  <si>
    <t>Dział</t>
  </si>
  <si>
    <t>Rozdział</t>
  </si>
  <si>
    <t>Treść</t>
  </si>
  <si>
    <t>010</t>
  </si>
  <si>
    <t>Rolnictwo i łowiectwo</t>
  </si>
  <si>
    <t>01095</t>
  </si>
  <si>
    <t>Pozostała działalność</t>
  </si>
  <si>
    <t>600</t>
  </si>
  <si>
    <t>Transport i łączność</t>
  </si>
  <si>
    <t>60016</t>
  </si>
  <si>
    <t>Drogi publiczne gminne</t>
  </si>
  <si>
    <t>700</t>
  </si>
  <si>
    <t>Gospodarka mieszkaniowa</t>
  </si>
  <si>
    <t>70005</t>
  </si>
  <si>
    <t>Gospodarka gruntami i nieruchomościami</t>
  </si>
  <si>
    <t>750</t>
  </si>
  <si>
    <t>Administracja publiczna</t>
  </si>
  <si>
    <t>75011</t>
  </si>
  <si>
    <t>Urzędy wojewódzkie</t>
  </si>
  <si>
    <t>75023</t>
  </si>
  <si>
    <t>Urzędy gmin (miast i miast na prawach powiatu)</t>
  </si>
  <si>
    <t>8 000,00</t>
  </si>
  <si>
    <t>751</t>
  </si>
  <si>
    <t>Urzędy naczelnych organów władzy państwowej, kontroli i ochrony prawa oraz sądownictwa</t>
  </si>
  <si>
    <t>75101</t>
  </si>
  <si>
    <t>Urzędy naczelnych organów władzy państwowej, kontroli i ochrony prawa</t>
  </si>
  <si>
    <t>5 000,00</t>
  </si>
  <si>
    <t>758</t>
  </si>
  <si>
    <t>Różne rozliczenia</t>
  </si>
  <si>
    <t>801</t>
  </si>
  <si>
    <t>Oświata i wychowanie</t>
  </si>
  <si>
    <t>80101</t>
  </si>
  <si>
    <t>Szkoły podstawowe</t>
  </si>
  <si>
    <t>80103</t>
  </si>
  <si>
    <t>Oddziały przedszkolne w szkołach podstawowych</t>
  </si>
  <si>
    <t>80104</t>
  </si>
  <si>
    <t xml:space="preserve">Przedszkola </t>
  </si>
  <si>
    <t>80148</t>
  </si>
  <si>
    <t>Stołówki szkolne i przedszkolne</t>
  </si>
  <si>
    <t>2710</t>
  </si>
  <si>
    <t>852</t>
  </si>
  <si>
    <t>Pomoc społeczna</t>
  </si>
  <si>
    <t>85202</t>
  </si>
  <si>
    <t>Domy pomocy społecznej</t>
  </si>
  <si>
    <t>Wspieranie rodziny</t>
  </si>
  <si>
    <t>85213</t>
  </si>
  <si>
    <t>85214</t>
  </si>
  <si>
    <t>85216</t>
  </si>
  <si>
    <t>Zasiłki stałe</t>
  </si>
  <si>
    <t>85219</t>
  </si>
  <si>
    <t>Ośrodki pomocy społecznej</t>
  </si>
  <si>
    <t>85228</t>
  </si>
  <si>
    <t>Usługi opiekuńcze i specjalistyczne usługi opiekuńcze</t>
  </si>
  <si>
    <t>85295</t>
  </si>
  <si>
    <t>150,00</t>
  </si>
  <si>
    <t>854</t>
  </si>
  <si>
    <t>Edukacyjna opieka wychowawcza</t>
  </si>
  <si>
    <t>85415</t>
  </si>
  <si>
    <t>900</t>
  </si>
  <si>
    <t>Gospodarka komunalna i ochrona środowiska</t>
  </si>
  <si>
    <t>90001</t>
  </si>
  <si>
    <t>Gospodarka ściekowa i ochrona wód</t>
  </si>
  <si>
    <t>90002</t>
  </si>
  <si>
    <t>90095</t>
  </si>
  <si>
    <t>921</t>
  </si>
  <si>
    <t>Kultura i ochrona dziedzictwa narodowego</t>
  </si>
  <si>
    <t>92195</t>
  </si>
  <si>
    <t>Wykonanie</t>
  </si>
  <si>
    <t>%</t>
  </si>
  <si>
    <t>Plan po zmianach</t>
  </si>
  <si>
    <t>§</t>
  </si>
  <si>
    <t>1</t>
  </si>
  <si>
    <t>2</t>
  </si>
  <si>
    <t>3</t>
  </si>
  <si>
    <t>4</t>
  </si>
  <si>
    <t>5</t>
  </si>
  <si>
    <t>6</t>
  </si>
  <si>
    <t>7</t>
  </si>
  <si>
    <t>S P R A W O Z D A N  I E</t>
  </si>
  <si>
    <t>297 930,16</t>
  </si>
  <si>
    <t>517 054,82</t>
  </si>
  <si>
    <t>32 295,00</t>
  </si>
  <si>
    <t>72 000,00</t>
  </si>
  <si>
    <t>12 376,80</t>
  </si>
  <si>
    <t>90019</t>
  </si>
  <si>
    <t>Wpływy i wydatki związane z gromadzeniem środków z opłat i kar za korzystanie ze środowiska</t>
  </si>
  <si>
    <t>491,52</t>
  </si>
  <si>
    <t>70,42</t>
  </si>
  <si>
    <t>134 090,00</t>
  </si>
  <si>
    <t>585 009,68</t>
  </si>
  <si>
    <t>544 307,36</t>
  </si>
  <si>
    <t>1 932,28</t>
  </si>
  <si>
    <t>5 304,00</t>
  </si>
  <si>
    <t>2 865 889,46</t>
  </si>
  <si>
    <t>1 162 469,78</t>
  </si>
  <si>
    <t>30 203,90</t>
  </si>
  <si>
    <t>653 941,63</t>
  </si>
  <si>
    <t>50 620,98</t>
  </si>
  <si>
    <t>126 288,04</t>
  </si>
  <si>
    <t>339 044,01</t>
  </si>
  <si>
    <t>118 462,30</t>
  </si>
  <si>
    <t>576 752,00</t>
  </si>
  <si>
    <t>85230</t>
  </si>
  <si>
    <t>Pomoc w zakresie dożywiania</t>
  </si>
  <si>
    <t>Pomoc materialna dla uczniów o charakterze socjalnym</t>
  </si>
  <si>
    <t>855</t>
  </si>
  <si>
    <t>85501</t>
  </si>
  <si>
    <t xml:space="preserve">Rodzina </t>
  </si>
  <si>
    <t>Świadczenia wychowawcze</t>
  </si>
  <si>
    <t>85502</t>
  </si>
  <si>
    <t>5 097 505,00</t>
  </si>
  <si>
    <t>8 900,00</t>
  </si>
  <si>
    <t>241 400,00</t>
  </si>
  <si>
    <t>85503</t>
  </si>
  <si>
    <t>Karta Dużej Rodziny</t>
  </si>
  <si>
    <t>85504</t>
  </si>
  <si>
    <t>Zasiłki okresowe, celowe i pomoc w naturze oraz składki na ubezpieczenia emerytalne i rentowe</t>
  </si>
  <si>
    <t>2360</t>
  </si>
  <si>
    <t>75085</t>
  </si>
  <si>
    <t>Wspólna obsługa jednostek samorządu terytorialnego</t>
  </si>
  <si>
    <t>80153</t>
  </si>
  <si>
    <t>Zapewnienie uczniom prawa do bezpłatnego dostępu do podręczników, materiałów edukacyjnych lub materiałów ćwiczeniowych</t>
  </si>
  <si>
    <t>85513</t>
  </si>
  <si>
    <t>Gospodarka odpadami komunalnymi</t>
  </si>
  <si>
    <t>90026</t>
  </si>
  <si>
    <t>Pozostałe działania związane z gospodarką odpadami</t>
  </si>
  <si>
    <t>Składki na ubezpieczenie zdrowotne opłacane za osoby pobierajace niektóre świadczenia z pomocy społecznej oraz za osoby uczestniczące w zajęciach w centrum integracji społecznej.</t>
  </si>
  <si>
    <t>60004</t>
  </si>
  <si>
    <t>Lokalny transport zbiorowy</t>
  </si>
  <si>
    <t>75814</t>
  </si>
  <si>
    <t>Różne rozliczenia finansowe</t>
  </si>
  <si>
    <t>0750</t>
  </si>
  <si>
    <t>2010</t>
  </si>
  <si>
    <t xml:space="preserve">Wpływy z najmu i dzierżawy składników majatkowych Skarbu Państwa, jednostek samorządu terytorialnego lub innych jednostek zaliczanych do sektora finansów publicznych oraz innych umów o podobnym charakterze </t>
  </si>
  <si>
    <t>0490</t>
  </si>
  <si>
    <t xml:space="preserve">Wpływy z innych lokalnych opłat pobieranych przez jednostki samorządu terytorialnego na podstawie odrębnych ustaw </t>
  </si>
  <si>
    <t>0970</t>
  </si>
  <si>
    <t>Dotacja celowa otrzymana z tytułu pomocy finansowej udzielonej między jednostkami samorządu terytorialnego na dofinansowanie własnych zadań inwestycyjnych i zakupów inwestycyjnych</t>
  </si>
  <si>
    <t>0470</t>
  </si>
  <si>
    <t>0550</t>
  </si>
  <si>
    <t>0640</t>
  </si>
  <si>
    <t>0760</t>
  </si>
  <si>
    <t>0920</t>
  </si>
  <si>
    <t>Wpływy z opłat za trwały zarząd, użytkowanie i służebności</t>
  </si>
  <si>
    <t xml:space="preserve"> Wpływy z opłat z tytułu użytkowania wieczystego nieruchomości </t>
  </si>
  <si>
    <t>Wpływy z tytułu kosztów egzekucyjnych, opłaty komorniczej i kosztów upomnień</t>
  </si>
  <si>
    <t xml:space="preserve">Wpływy z najmu i dzierżawy skladników majątkowych Skarbu Państwa, jednostek samorządu terytorialnego lub innych jednostek zaliczanych do sektora finansów publicznych oraz innych umów o podobnym charakterze </t>
  </si>
  <si>
    <t xml:space="preserve">Wpływy z tytułu przekształcenia prawa użytkowania wieczystego w prawo własności </t>
  </si>
  <si>
    <t xml:space="preserve">Wpływy z pozostałych odsetek </t>
  </si>
  <si>
    <t xml:space="preserve">Wpływy z różnych dochodów </t>
  </si>
  <si>
    <t xml:space="preserve">Dochody jednostek samorządu terytorialnego związane z realizacją zadań z zakresu administracji rządowej oraz innych zadań zleconych ustawami </t>
  </si>
  <si>
    <t>756</t>
  </si>
  <si>
    <t>75601</t>
  </si>
  <si>
    <t>0350</t>
  </si>
  <si>
    <t xml:space="preserve">Wpływy z podatku dochodowego od osób fizycznych </t>
  </si>
  <si>
    <t xml:space="preserve">Wpływy z podatku od działalności gospodarczej osób fizycznych, opłaconego w formie karty podatkowej </t>
  </si>
  <si>
    <t>75615</t>
  </si>
  <si>
    <t xml:space="preserve">Wpływy z podatku rolnego, podatku leśnego, podatku od czynności cywilnoprawnych, podatków i opłat lokalnych od osób prawnych i innych jednostek organizacyjnych </t>
  </si>
  <si>
    <t>0310</t>
  </si>
  <si>
    <t>0320</t>
  </si>
  <si>
    <t>0330</t>
  </si>
  <si>
    <t>0340</t>
  </si>
  <si>
    <t>0500</t>
  </si>
  <si>
    <t>0910</t>
  </si>
  <si>
    <t xml:space="preserve">Wpływy z podatku od nieruchomości </t>
  </si>
  <si>
    <t xml:space="preserve">Wpływy z podatku rolnego </t>
  </si>
  <si>
    <t xml:space="preserve">Wpływy z podatku leśnego </t>
  </si>
  <si>
    <t xml:space="preserve">Wpływy z podatku od środków transportowych </t>
  </si>
  <si>
    <t xml:space="preserve">Wplywy z podatku od czynności cywilnoprawnych </t>
  </si>
  <si>
    <t xml:space="preserve">Wpływy z odsetek od nieterminowych wpłat z tytułu podatków i opłat </t>
  </si>
  <si>
    <t>75616</t>
  </si>
  <si>
    <t xml:space="preserve">Wpływy z podatku rolnego, podatku leśnego, podatku od spadków i darowizn, podatku od czynności cywilno-prawnych oraz podatków i opłat  lokalnych od osób fizycznych </t>
  </si>
  <si>
    <t>0360</t>
  </si>
  <si>
    <t>75618</t>
  </si>
  <si>
    <t>0410</t>
  </si>
  <si>
    <t>0460</t>
  </si>
  <si>
    <t>0480</t>
  </si>
  <si>
    <t xml:space="preserve">Wpływy z opłaty skarbowej </t>
  </si>
  <si>
    <t xml:space="preserve">Wpływy z opłaty eksploatacyjnej </t>
  </si>
  <si>
    <t xml:space="preserve">Wpływy z opłat za zezwolenia na sprzedaż napojów alkoholowych </t>
  </si>
  <si>
    <t>Wpływy z innych lokalnych opłat pobieranych przez jednostki samorządu terytorialnego na podstawie odrębnych ustaw</t>
  </si>
  <si>
    <t xml:space="preserve">Wpływy z tytułu kosztów egzekucyjnych, opłaty komorniczej i kosztów upomnień </t>
  </si>
  <si>
    <t>75621</t>
  </si>
  <si>
    <t xml:space="preserve">Udziały gmin w podatkach stanowiących dochód budżetu państwa </t>
  </si>
  <si>
    <t>0010</t>
  </si>
  <si>
    <t>0020</t>
  </si>
  <si>
    <t>Wpływy z podatku dochodowego od osób prawnych</t>
  </si>
  <si>
    <t>75801</t>
  </si>
  <si>
    <t>2920</t>
  </si>
  <si>
    <t>Część oświatowa subwencji ogólnej dla jednostek samorządu terytorialnego</t>
  </si>
  <si>
    <t>Subwencje ogólne z budżetu państwa</t>
  </si>
  <si>
    <t>75807</t>
  </si>
  <si>
    <t xml:space="preserve">Cześć wyrównawcza subwencji ogólnej dla gmin </t>
  </si>
  <si>
    <t>Subwencje ogólne  z budżetu państwa</t>
  </si>
  <si>
    <t>Wpływy z pozostałych odsetek</t>
  </si>
  <si>
    <t>75831</t>
  </si>
  <si>
    <t xml:space="preserve">Część równoważąca subwencji ogólnej dla gmin </t>
  </si>
  <si>
    <t xml:space="preserve">Subwencje ogólne z bużetu państwa </t>
  </si>
  <si>
    <t>2030</t>
  </si>
  <si>
    <t>0660</t>
  </si>
  <si>
    <t>0670</t>
  </si>
  <si>
    <t xml:space="preserve">Wpływy z opłat za korzystanie z wychowania przedszkolnego </t>
  </si>
  <si>
    <t>0830</t>
  </si>
  <si>
    <t xml:space="preserve">Wpływy z usług </t>
  </si>
  <si>
    <t>0940</t>
  </si>
  <si>
    <t xml:space="preserve">Wpływy z rozliczeń/zwrotów z lat ubiegłych </t>
  </si>
  <si>
    <t>2060</t>
  </si>
  <si>
    <t>6257</t>
  </si>
  <si>
    <t>90017</t>
  </si>
  <si>
    <t>2370</t>
  </si>
  <si>
    <t xml:space="preserve">Wpływy do budżetu nadwyżki środków obrotowych samorządowego zakładu budżetowego </t>
  </si>
  <si>
    <t>0690</t>
  </si>
  <si>
    <t xml:space="preserve">Wpływy z różnych opłat </t>
  </si>
  <si>
    <t>0960</t>
  </si>
  <si>
    <t xml:space="preserve">Dochody od osób prawnych, od osób fizycznych i od innych jednostek nieposiadających osobowości prawnej oraz wydatki związane z ich poborem </t>
  </si>
  <si>
    <t>Świadczenia rodzinne, świadczenia z funduszu alimentacyjnego oraz składki na ubezpieczenia emerytalne i rentowe z ubezpieczenia społecznego</t>
  </si>
  <si>
    <t xml:space="preserve">Wpływy  z otrzymanych spadków, zapisów i darowizn w postaci pieniężnej </t>
  </si>
  <si>
    <t>Z WYKONANIA DOCHODÓW BUDŻETU GMINY</t>
  </si>
  <si>
    <t>OGÓŁEM DOCHODY:</t>
  </si>
  <si>
    <t>w tym :</t>
  </si>
  <si>
    <t>dochody bieżące</t>
  </si>
  <si>
    <t>dochody majątkowe</t>
  </si>
  <si>
    <t>Zakłady Gospodarki Komunalnej</t>
  </si>
  <si>
    <t>Wpływy z różnych dochodów</t>
  </si>
  <si>
    <t xml:space="preserve">Dotacje celowe w ramach programów finansowych z udziałem środków europejskich oraz środków, o których mowa w art.. 5 ust. 3 pkt 5 lit. a i b ustawy, lub płatności w ramach budżetu środków europejskich, realizowanych przez jednostki samorządu terytorialnego </t>
  </si>
  <si>
    <t>60018</t>
  </si>
  <si>
    <t>Środki otrzymane z państwowych funduszy celowych na finansowanie lub dofinansowanie kosztów realizacji inwestycji i zakupów inwestycyjnych jednostek sektora finansów publicznych</t>
  </si>
  <si>
    <t>75056</t>
  </si>
  <si>
    <t>Spis powszechny i inne</t>
  </si>
  <si>
    <t>0880</t>
  </si>
  <si>
    <t>2680</t>
  </si>
  <si>
    <t>Wpływy z różnych opłat</t>
  </si>
  <si>
    <t>Wpływy z opłaty prolongacyjnej</t>
  </si>
  <si>
    <t>Rekompensaty utraconych dochodów w podatkach i opłatach lokalnych</t>
  </si>
  <si>
    <t>Obrona narodowa</t>
  </si>
  <si>
    <t>752</t>
  </si>
  <si>
    <t>75212</t>
  </si>
  <si>
    <t>Pozostałe wydatki obronne</t>
  </si>
  <si>
    <t>851</t>
  </si>
  <si>
    <t>85195</t>
  </si>
  <si>
    <t>Ochrona zdrowia</t>
  </si>
  <si>
    <t>Składki na ubezpieczenie zdrowotne opłacane za osoby pobierające niektóre świadczenia rodzinne oraz za osoby pobierające zasiłki dla opiekunów</t>
  </si>
  <si>
    <t>85516</t>
  </si>
  <si>
    <t>System opieki nad dziećmi w wieku do lat 3</t>
  </si>
  <si>
    <t>90005</t>
  </si>
  <si>
    <t>Ochrona powietrza atmosferycznego i klimatu</t>
  </si>
  <si>
    <t>2460</t>
  </si>
  <si>
    <t>Dotacja celowa otrzymana z tytułu pomocy finansowej udzielanej między jednostkami samorządu terytorialnego na dofinansowanie własnych zadań bieżących</t>
  </si>
  <si>
    <t>90015</t>
  </si>
  <si>
    <t>Oświetlenie ulic, placów i dróg</t>
  </si>
  <si>
    <t>2020</t>
  </si>
  <si>
    <t>Dotacje celowe otrzymane z budżetu państwa na zadania bieżące realizowane przez gminę na podstawie porozumień z organami administracji rządowej</t>
  </si>
  <si>
    <t>Środki otrzymane od pozostałych jednostek zaliczanych do sektora finansów publicznych na realizacje zadań bieżących jednostek zaliczanych do sektora finansów publicznych</t>
  </si>
  <si>
    <t>6300</t>
  </si>
  <si>
    <t xml:space="preserve">Wpływy z podatku od spadków i darowizn </t>
  </si>
  <si>
    <t>za 2021 r.</t>
  </si>
  <si>
    <t>0950</t>
  </si>
  <si>
    <t>Wpływy z tytułu kar i odszkodowań wynikających z umów</t>
  </si>
  <si>
    <t>0780</t>
  </si>
  <si>
    <t>Wpływy ze zbycia praw majątkowych</t>
  </si>
  <si>
    <t>75619</t>
  </si>
  <si>
    <t>0270</t>
  </si>
  <si>
    <t>Wpływy z różnych rozliczeń</t>
  </si>
  <si>
    <t>Wpływy z części opłaty za zezwolenie na sprzedaż napojów alkoholowych w obrocie hurtowym</t>
  </si>
  <si>
    <t>75802</t>
  </si>
  <si>
    <t>2750</t>
  </si>
  <si>
    <t>6280</t>
  </si>
  <si>
    <t>Uzupełnienie subwencji ogólnej dla jednostek samorządu terytorialnego</t>
  </si>
  <si>
    <t>Środki na uzupełnienie dochodów gmin</t>
  </si>
  <si>
    <t>Środki otrzymane od pozostałych jednostek zaliczanych do sektora finansów publicznych na finansowanie lub dofinansowanie kosztów realizacji inwestycji i zakupów inwestycyjnych jednostek zaliczanych do sektora finansów publicznych</t>
  </si>
  <si>
    <t>2180</t>
  </si>
  <si>
    <t>Środki z Funduszu Przeciwdziałania COVID-19 na finansowanie lub dofinansowanie realizacji zadań związanych z przeciwdziałaniem COVID-19</t>
  </si>
  <si>
    <t>80113</t>
  </si>
  <si>
    <t>Dowożenie uczniów do szkół</t>
  </si>
  <si>
    <t>85154</t>
  </si>
  <si>
    <t>Przeciwdziałanie alkoholizmowi</t>
  </si>
  <si>
    <t>853</t>
  </si>
  <si>
    <t>85322</t>
  </si>
  <si>
    <t>2690</t>
  </si>
  <si>
    <t>Pozostałe zadania w zakresie polityki społecznej</t>
  </si>
  <si>
    <t>Fundusz Pracy</t>
  </si>
  <si>
    <t>Środki z Funduszu Pracy otrzymane na realizację zadań wynikających z odrębnych ustaw</t>
  </si>
  <si>
    <t>Wpływy z otrzymanych spadków, zapisów i darowizn w postaci pieniężnej</t>
  </si>
  <si>
    <t>0570</t>
  </si>
  <si>
    <t>Wpływy z tytułu grzywien, mandatów i innych kar pieniężnych od osób fizycznych</t>
  </si>
  <si>
    <t>2400</t>
  </si>
  <si>
    <t>Wpływy do budżetu pozostałości środków finansowych gromadzonych na wydzielonym rachunku jednostki budżetowej</t>
  </si>
  <si>
    <t xml:space="preserve">Dotacja celowa otrzymana z budżetu państwa na realizację zadań bieżących z zakresu administracji rządowej oraz innych zadań zleconych gminie (związkom gmin, związkom powiatowo-gminnym) ustawami </t>
  </si>
  <si>
    <t>0620</t>
  </si>
  <si>
    <t>Wpływy z opłat za zezwolenia, akredytacje oraz opłaty ewidencyjne, w tym opłaty za częstotliwości</t>
  </si>
  <si>
    <t>Działalność Rządowego Funduszu Rozwoju Dróg</t>
  </si>
  <si>
    <t xml:space="preserve">Wpływy z innych opłat stanowiących dochody jednostek samorządu terytorialnego na podstawie ustaw </t>
  </si>
  <si>
    <t xml:space="preserve">Wpływy z opłat za korzystanie z wyżywienia w jednostkach realizujących zadania z zakresu wychowania przedszkolnego </t>
  </si>
  <si>
    <t>Dotacja celowa otrzymana z budżetu państwa na realizację własnych zadań bieżących gmin (związków gmin, związków powiatowo-gminnych)</t>
  </si>
  <si>
    <t xml:space="preserve">Dotacja celowa otrzymane z budżetu państwa na zadania bieżące z zakresu administracji rządowej zlecone gminom (związkom gmin, związkom powiatowo-gminnym, związane z realizacją świadczenia wychowawczego stanowiącego pomoc państwa w wychowaniu dzieci </t>
  </si>
  <si>
    <t xml:space="preserve">Dotacja celowa w ramach programów finansowych z udziałem środków europejskich oraz środków, o których mowa w art. 5 ust. 3 pkt 5 lit. a i b ustawy, lub płatności w ramach budżetu środków europejskich, realizowanych przez jednostki samorządu terytorialnego </t>
  </si>
  <si>
    <t>Dotacja celowa otrzymana z budżetu państwa na realizację zadań bieżących z zakresu administracji rządowej oraz innych zadań zleconych gminie (związkom gmin, związkom powiatowo-gminnym) ustawami</t>
  </si>
  <si>
    <t>Załącznik nr 1                                                                                                                                                                                                                   do Zarządzenia nr 47/2022                                                                                                                                                                      Burmistrza Miasta i Gminy Chorzele                                                                                                                                                                    z dnia 23 marca 2022 r.</t>
  </si>
</sst>
</file>

<file path=xl/styles.xml><?xml version="1.0" encoding="utf-8"?>
<styleSheet xmlns="http://schemas.openxmlformats.org/spreadsheetml/2006/main">
  <numFmts count="1">
    <numFmt numFmtId="164" formatCode="0.0%"/>
  </numFmts>
  <fonts count="23">
    <font>
      <sz val="8"/>
      <color indexed="8"/>
      <name val="Arial"/>
      <charset val="204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Cambria"/>
      <family val="1"/>
      <charset val="238"/>
      <scheme val="major"/>
    </font>
    <font>
      <sz val="8"/>
      <color indexed="8"/>
      <name val="Cambria"/>
      <family val="1"/>
      <charset val="238"/>
      <scheme val="major"/>
    </font>
    <font>
      <b/>
      <sz val="10"/>
      <color indexed="8"/>
      <name val="Cambria"/>
      <family val="1"/>
      <charset val="238"/>
      <scheme val="major"/>
    </font>
    <font>
      <b/>
      <sz val="8"/>
      <color indexed="8"/>
      <name val="Cambria"/>
      <family val="1"/>
      <charset val="238"/>
      <scheme val="major"/>
    </font>
    <font>
      <sz val="8.25"/>
      <color indexed="8"/>
      <name val="Cambria"/>
      <family val="1"/>
      <charset val="238"/>
      <scheme val="major"/>
    </font>
    <font>
      <b/>
      <sz val="8.25"/>
      <color indexed="8"/>
      <name val="Cambria"/>
      <family val="1"/>
      <charset val="238"/>
      <scheme val="major"/>
    </font>
    <font>
      <b/>
      <sz val="9"/>
      <color indexed="8"/>
      <name val="Cambria"/>
      <family val="1"/>
      <charset val="238"/>
      <scheme val="major"/>
    </font>
    <font>
      <sz val="8.5"/>
      <color indexed="8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i/>
      <sz val="8.5"/>
      <color indexed="8"/>
      <name val="Cambria"/>
      <family val="1"/>
      <charset val="238"/>
      <scheme val="major"/>
    </font>
    <font>
      <b/>
      <sz val="8.5"/>
      <color indexed="8"/>
      <name val="Cambria"/>
      <family val="1"/>
      <charset val="238"/>
      <scheme val="major"/>
    </font>
    <font>
      <i/>
      <sz val="8.5"/>
      <color rgb="FF000000"/>
      <name val="Cambria"/>
      <family val="1"/>
      <charset val="238"/>
      <scheme val="major"/>
    </font>
    <font>
      <b/>
      <sz val="8.3000000000000007"/>
      <color indexed="8"/>
      <name val="Cambria"/>
      <family val="1"/>
      <charset val="238"/>
      <scheme val="major"/>
    </font>
    <font>
      <sz val="11"/>
      <color indexed="8"/>
      <name val="Czcionka tekstu podstawowego"/>
    </font>
    <font>
      <b/>
      <sz val="7"/>
      <color indexed="8"/>
      <name val="Cambria"/>
      <family val="1"/>
      <charset val="238"/>
      <scheme val="major"/>
    </font>
    <font>
      <sz val="8.5"/>
      <color rgb="FF000000"/>
      <name val="Cambria"/>
      <family val="1"/>
      <charset val="238"/>
      <scheme val="major"/>
    </font>
    <font>
      <b/>
      <sz val="8.5"/>
      <name val="Cambria"/>
      <family val="1"/>
      <charset val="238"/>
      <scheme val="major"/>
    </font>
    <font>
      <b/>
      <i/>
      <sz val="8.5"/>
      <color indexed="8"/>
      <name val="Cambria"/>
      <family val="1"/>
      <charset val="238"/>
      <scheme val="major"/>
    </font>
    <font>
      <sz val="8.5"/>
      <name val="Cambria"/>
      <family val="1"/>
      <charset val="238"/>
      <scheme val="major"/>
    </font>
    <font>
      <sz val="9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>
      <alignment vertical="top"/>
    </xf>
    <xf numFmtId="0" fontId="16" fillId="0" borderId="0" applyNumberFormat="0" applyFill="0" applyBorder="0" applyAlignment="0" applyProtection="0"/>
  </cellStyleXfs>
  <cellXfs count="388"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Border="1" applyAlignment="1" applyProtection="1">
      <alignment horizontal="left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 applyProtection="1">
      <alignment horizontal="left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8" fillId="4" borderId="19" xfId="0" applyNumberFormat="1" applyFont="1" applyFill="1" applyBorder="1" applyAlignment="1" applyProtection="1">
      <alignment vertical="center" wrapText="1"/>
      <protection locked="0"/>
    </xf>
    <xf numFmtId="49" fontId="9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49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4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2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4" fontId="13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13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12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0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31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32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8" xfId="0" applyNumberFormat="1" applyFont="1" applyFill="1" applyBorder="1" applyAlignment="1" applyProtection="1">
      <alignment horizontal="right" vertical="center" wrapText="1"/>
      <protection locked="0"/>
    </xf>
    <xf numFmtId="4" fontId="12" fillId="2" borderId="33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34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2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20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28" xfId="0" applyNumberFormat="1" applyFont="1" applyFill="1" applyBorder="1" applyAlignment="1" applyProtection="1">
      <alignment horizontal="right" vertical="center" wrapText="1"/>
      <protection locked="0"/>
    </xf>
    <xf numFmtId="4" fontId="6" fillId="5" borderId="19" xfId="0" applyNumberFormat="1" applyFont="1" applyFill="1" applyBorder="1" applyAlignment="1" applyProtection="1">
      <alignment vertical="center"/>
      <protection locked="0"/>
    </xf>
    <xf numFmtId="4" fontId="10" fillId="4" borderId="18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10" xfId="0" applyNumberFormat="1" applyFont="1" applyFill="1" applyBorder="1" applyAlignment="1" applyProtection="1">
      <alignment horizontal="right" vertical="center" wrapText="1"/>
      <protection locked="0"/>
    </xf>
    <xf numFmtId="164" fontId="10" fillId="4" borderId="1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12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9" xfId="0" applyNumberFormat="1" applyFont="1" applyFill="1" applyBorder="1" applyAlignment="1" applyProtection="1">
      <alignment horizontal="right" vertical="center" wrapText="1"/>
      <protection locked="0"/>
    </xf>
    <xf numFmtId="49" fontId="12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30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NumberFormat="1" applyFont="1" applyFill="1" applyBorder="1" applyAlignment="1" applyProtection="1">
      <alignment horizontal="left"/>
      <protection locked="0"/>
    </xf>
    <xf numFmtId="49" fontId="13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6" xfId="0" applyNumberFormat="1" applyFont="1" applyFill="1" applyBorder="1" applyAlignment="1" applyProtection="1">
      <alignment horizontal="left" vertical="center" wrapText="1"/>
      <protection locked="0"/>
    </xf>
    <xf numFmtId="4" fontId="13" fillId="4" borderId="5" xfId="0" applyNumberFormat="1" applyFont="1" applyFill="1" applyBorder="1" applyAlignment="1" applyProtection="1">
      <alignment horizontal="right" vertical="center" wrapText="1"/>
      <protection locked="0"/>
    </xf>
    <xf numFmtId="164" fontId="13" fillId="4" borderId="5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8" xfId="0" applyNumberFormat="1" applyFont="1" applyFill="1" applyBorder="1" applyAlignment="1" applyProtection="1">
      <alignment horizontal="left" vertical="center" wrapText="1"/>
      <protection locked="0"/>
    </xf>
    <xf numFmtId="4" fontId="12" fillId="4" borderId="1" xfId="0" applyNumberFormat="1" applyFont="1" applyFill="1" applyBorder="1" applyAlignment="1" applyProtection="1">
      <alignment horizontal="right" vertical="center" wrapText="1"/>
      <protection locked="0"/>
    </xf>
    <xf numFmtId="164" fontId="12" fillId="4" borderId="1" xfId="0" applyNumberFormat="1" applyFont="1" applyFill="1" applyBorder="1" applyAlignment="1" applyProtection="1">
      <alignment horizontal="right" vertical="center" wrapText="1"/>
      <protection locked="0"/>
    </xf>
    <xf numFmtId="49" fontId="13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7" xfId="0" applyNumberFormat="1" applyFont="1" applyFill="1" applyBorder="1" applyAlignment="1" applyProtection="1">
      <alignment horizontal="left" vertical="center" wrapText="1"/>
      <protection locked="0"/>
    </xf>
    <xf numFmtId="4" fontId="12" fillId="4" borderId="7" xfId="0" applyNumberFormat="1" applyFont="1" applyFill="1" applyBorder="1" applyAlignment="1" applyProtection="1">
      <alignment horizontal="right" vertical="center" wrapText="1"/>
      <protection locked="0"/>
    </xf>
    <xf numFmtId="164" fontId="12" fillId="4" borderId="7" xfId="0" applyNumberFormat="1" applyFont="1" applyFill="1" applyBorder="1" applyAlignment="1" applyProtection="1">
      <alignment horizontal="right" vertical="center" wrapText="1"/>
      <protection locked="0"/>
    </xf>
    <xf numFmtId="49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18" fillId="4" borderId="8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3" xfId="0" applyNumberFormat="1" applyFont="1" applyFill="1" applyBorder="1" applyAlignment="1" applyProtection="1">
      <alignment horizontal="left" vertical="center" wrapText="1"/>
      <protection locked="0"/>
    </xf>
    <xf numFmtId="4" fontId="12" fillId="4" borderId="2" xfId="0" applyNumberFormat="1" applyFont="1" applyFill="1" applyBorder="1" applyAlignment="1" applyProtection="1">
      <alignment horizontal="right" vertical="center" wrapText="1"/>
      <protection locked="0"/>
    </xf>
    <xf numFmtId="164" fontId="12" fillId="4" borderId="2" xfId="0" applyNumberFormat="1" applyFont="1" applyFill="1" applyBorder="1" applyAlignment="1" applyProtection="1">
      <alignment horizontal="right" vertical="center" wrapText="1"/>
      <protection locked="0"/>
    </xf>
    <xf numFmtId="49" fontId="19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6" xfId="0" applyNumberFormat="1" applyFont="1" applyFill="1" applyBorder="1" applyAlignment="1" applyProtection="1">
      <alignment horizontal="left" vertical="center" wrapText="1"/>
      <protection locked="0"/>
    </xf>
    <xf numFmtId="4" fontId="19" fillId="4" borderId="5" xfId="0" applyNumberFormat="1" applyFont="1" applyFill="1" applyBorder="1" applyAlignment="1" applyProtection="1">
      <alignment horizontal="right" vertical="center" wrapText="1"/>
      <protection locked="0"/>
    </xf>
    <xf numFmtId="164" fontId="19" fillId="4" borderId="5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" fontId="12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" fillId="4" borderId="4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12" xfId="0" applyNumberFormat="1" applyFont="1" applyFill="1" applyBorder="1" applyAlignment="1" applyProtection="1">
      <alignment horizontal="right" vertical="center" wrapText="1"/>
      <protection locked="0"/>
    </xf>
    <xf numFmtId="164" fontId="12" fillId="4" borderId="12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9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0" xfId="0" applyNumberFormat="1" applyFont="1" applyFill="1" applyBorder="1" applyAlignment="1" applyProtection="1">
      <alignment horizontal="left" vertical="center" wrapText="1"/>
      <protection locked="0"/>
    </xf>
    <xf numFmtId="164" fontId="10" fillId="4" borderId="0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18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22" xfId="0" applyNumberFormat="1" applyFont="1" applyFill="1" applyBorder="1" applyAlignment="1" applyProtection="1">
      <alignment horizontal="center" vertical="center" wrapText="1"/>
      <protection locked="0"/>
    </xf>
    <xf numFmtId="4" fontId="12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18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4" fontId="10" fillId="4" borderId="1" xfId="0" applyNumberFormat="1" applyFont="1" applyFill="1" applyBorder="1" applyAlignment="1" applyProtection="1">
      <alignment horizontal="right" vertical="center" wrapText="1"/>
      <protection locked="0"/>
    </xf>
    <xf numFmtId="164" fontId="10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0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10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14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14" xfId="0" applyNumberFormat="1" applyFont="1" applyFill="1" applyBorder="1" applyAlignment="1" applyProtection="1">
      <alignment horizontal="left" vertical="center" wrapText="1"/>
      <protection locked="0"/>
    </xf>
    <xf numFmtId="4" fontId="12" fillId="2" borderId="57" xfId="0" applyNumberFormat="1" applyFont="1" applyFill="1" applyBorder="1" applyAlignment="1" applyProtection="1">
      <alignment horizontal="right" vertical="center" wrapText="1"/>
      <protection locked="0"/>
    </xf>
    <xf numFmtId="164" fontId="12" fillId="4" borderId="57" xfId="0" applyNumberFormat="1" applyFont="1" applyFill="1" applyBorder="1" applyAlignment="1" applyProtection="1">
      <alignment horizontal="right" vertical="center" wrapText="1"/>
      <protection locked="0"/>
    </xf>
    <xf numFmtId="49" fontId="18" fillId="4" borderId="3" xfId="0" applyNumberFormat="1" applyFont="1" applyFill="1" applyBorder="1" applyAlignment="1" applyProtection="1">
      <alignment horizontal="left" vertical="center" wrapText="1"/>
      <protection locked="0"/>
    </xf>
    <xf numFmtId="4" fontId="10" fillId="2" borderId="18" xfId="0" applyNumberFormat="1" applyFont="1" applyFill="1" applyBorder="1" applyAlignment="1" applyProtection="1">
      <alignment horizontal="right" vertical="center" wrapTex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2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45" xfId="0" applyNumberFormat="1" applyFont="1" applyFill="1" applyBorder="1" applyAlignment="1" applyProtection="1">
      <alignment horizontal="center" vertical="center" wrapText="1"/>
      <protection locked="0"/>
    </xf>
    <xf numFmtId="49" fontId="18" fillId="4" borderId="9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12" fillId="2" borderId="14" xfId="0" applyNumberFormat="1" applyFont="1" applyFill="1" applyBorder="1" applyAlignment="1" applyProtection="1">
      <alignment horizontal="right" vertical="center" wrapText="1"/>
      <protection locked="0"/>
    </xf>
    <xf numFmtId="164" fontId="12" fillId="4" borderId="37" xfId="0" applyNumberFormat="1" applyFont="1" applyFill="1" applyBorder="1" applyAlignment="1" applyProtection="1">
      <alignment horizontal="right" vertical="center" wrapText="1"/>
      <protection locked="0"/>
    </xf>
    <xf numFmtId="49" fontId="10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52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41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7" xfId="0" applyNumberFormat="1" applyFont="1" applyFill="1" applyBorder="1" applyAlignment="1" applyProtection="1">
      <alignment horizontal="right" vertical="center" wrapText="1"/>
      <protection locked="0"/>
    </xf>
    <xf numFmtId="49" fontId="14" fillId="4" borderId="53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53" xfId="0" applyNumberFormat="1" applyFont="1" applyFill="1" applyBorder="1" applyAlignment="1" applyProtection="1">
      <alignment horizontal="left" vertical="center" wrapText="1"/>
      <protection locked="0"/>
    </xf>
    <xf numFmtId="4" fontId="12" fillId="4" borderId="53" xfId="0" applyNumberFormat="1" applyFont="1" applyFill="1" applyBorder="1" applyAlignment="1" applyProtection="1">
      <alignment horizontal="right" vertical="center" wrapText="1"/>
      <protection locked="0"/>
    </xf>
    <xf numFmtId="4" fontId="20" fillId="4" borderId="54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55" xfId="0" applyNumberFormat="1" applyFont="1" applyFill="1" applyBorder="1" applyAlignment="1" applyProtection="1">
      <alignment horizontal="right" vertical="center" wrapText="1"/>
      <protection locked="0"/>
    </xf>
    <xf numFmtId="49" fontId="14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8" xfId="0" applyNumberFormat="1" applyFont="1" applyFill="1" applyBorder="1" applyAlignment="1" applyProtection="1">
      <alignment horizontal="left" vertical="center" wrapText="1"/>
      <protection locked="0"/>
    </xf>
    <xf numFmtId="164" fontId="10" fillId="4" borderId="67" xfId="0" applyNumberFormat="1" applyFont="1" applyFill="1" applyBorder="1" applyAlignment="1" applyProtection="1">
      <alignment horizontal="right" vertical="center" wrapText="1"/>
      <protection locked="0"/>
    </xf>
    <xf numFmtId="49" fontId="14" fillId="4" borderId="3" xfId="0" applyNumberFormat="1" applyFont="1" applyFill="1" applyBorder="1" applyAlignment="1" applyProtection="1">
      <alignment horizontal="left" vertical="center" wrapText="1"/>
      <protection locked="0"/>
    </xf>
    <xf numFmtId="164" fontId="12" fillId="4" borderId="3" xfId="0" applyNumberFormat="1" applyFont="1" applyFill="1" applyBorder="1" applyAlignment="1" applyProtection="1">
      <alignment horizontal="right" vertical="center" wrapText="1"/>
      <protection locked="0"/>
    </xf>
    <xf numFmtId="49" fontId="13" fillId="4" borderId="20" xfId="0" applyNumberFormat="1" applyFont="1" applyFill="1" applyBorder="1" applyAlignment="1" applyProtection="1">
      <alignment horizontal="center" vertical="center" wrapText="1"/>
      <protection locked="0"/>
    </xf>
    <xf numFmtId="49" fontId="18" fillId="4" borderId="20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20" xfId="0" applyNumberFormat="1" applyFont="1" applyFill="1" applyBorder="1" applyAlignment="1" applyProtection="1">
      <alignment horizontal="left" vertical="center" wrapText="1"/>
      <protection locked="0"/>
    </xf>
    <xf numFmtId="4" fontId="10" fillId="4" borderId="20" xfId="0" applyNumberFormat="1" applyFont="1" applyFill="1" applyBorder="1" applyAlignment="1" applyProtection="1">
      <alignment horizontal="right" vertical="center" wrapText="1"/>
      <protection locked="0"/>
    </xf>
    <xf numFmtId="164" fontId="10" fillId="4" borderId="20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28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8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27" xfId="0" applyNumberFormat="1" applyFont="1" applyFill="1" applyBorder="1" applyAlignment="1" applyProtection="1">
      <alignment horizontal="left" vertical="center" wrapText="1"/>
      <protection locked="0"/>
    </xf>
    <xf numFmtId="4" fontId="10" fillId="4" borderId="13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18" xfId="0" applyNumberFormat="1" applyFont="1" applyFill="1" applyBorder="1" applyAlignment="1" applyProtection="1">
      <alignment horizontal="left" vertical="center" wrapText="1"/>
      <protection locked="0"/>
    </xf>
    <xf numFmtId="4" fontId="10" fillId="2" borderId="36" xfId="0" applyNumberFormat="1" applyFont="1" applyFill="1" applyBorder="1" applyAlignment="1" applyProtection="1">
      <alignment horizontal="right" vertical="center" wrapText="1"/>
      <protection locked="0"/>
    </xf>
    <xf numFmtId="0" fontId="10" fillId="5" borderId="13" xfId="0" applyNumberFormat="1" applyFont="1" applyFill="1" applyBorder="1" applyAlignment="1" applyProtection="1">
      <alignment horizontal="left"/>
      <protection locked="0"/>
    </xf>
    <xf numFmtId="49" fontId="12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7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38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0" fillId="4" borderId="4" xfId="0" applyNumberFormat="1" applyFont="1" applyFill="1" applyBorder="1" applyAlignment="1" applyProtection="1">
      <alignment horizontal="right" vertical="center" wrapText="1"/>
      <protection locked="0"/>
    </xf>
    <xf numFmtId="164" fontId="12" fillId="4" borderId="10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56" xfId="0" applyNumberFormat="1" applyFont="1" applyFill="1" applyBorder="1" applyAlignment="1" applyProtection="1">
      <alignment horizontal="right" vertical="center" wrapText="1"/>
      <protection locked="0"/>
    </xf>
    <xf numFmtId="164" fontId="10" fillId="4" borderId="9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24" xfId="0" applyNumberFormat="1" applyFont="1" applyFill="1" applyBorder="1" applyAlignment="1" applyProtection="1">
      <alignment horizontal="left" vertical="center" wrapText="1"/>
      <protection locked="0"/>
    </xf>
    <xf numFmtId="4" fontId="12" fillId="4" borderId="31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38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21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21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11" xfId="0" applyNumberFormat="1" applyFont="1" applyFill="1" applyBorder="1" applyAlignment="1" applyProtection="1">
      <alignment horizontal="center" vertical="center" wrapText="1"/>
      <protection locked="0"/>
    </xf>
    <xf numFmtId="4" fontId="13" fillId="4" borderId="6" xfId="0" applyNumberFormat="1" applyFont="1" applyFill="1" applyBorder="1" applyAlignment="1" applyProtection="1">
      <alignment horizontal="right" vertical="center" wrapText="1"/>
      <protection locked="0"/>
    </xf>
    <xf numFmtId="4" fontId="13" fillId="4" borderId="39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17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17" xfId="0" applyNumberFormat="1" applyFont="1" applyFill="1" applyBorder="1" applyAlignment="1" applyProtection="1">
      <alignment horizontal="left" vertical="center" wrapText="1"/>
      <protection locked="0"/>
    </xf>
    <xf numFmtId="4" fontId="12" fillId="4" borderId="17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40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28" xfId="0" applyNumberFormat="1" applyFont="1" applyFill="1" applyBorder="1" applyAlignment="1" applyProtection="1">
      <alignment horizontal="right" vertical="center" wrapText="1"/>
      <protection locked="0"/>
    </xf>
    <xf numFmtId="0" fontId="10" fillId="4" borderId="3" xfId="0" applyNumberFormat="1" applyFont="1" applyFill="1" applyBorder="1" applyAlignment="1" applyProtection="1">
      <alignment horizontal="left" vertical="center" wrapText="1"/>
      <protection locked="0"/>
    </xf>
    <xf numFmtId="4" fontId="10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25" xfId="0" applyNumberFormat="1" applyFont="1" applyFill="1" applyBorder="1" applyAlignment="1" applyProtection="1">
      <alignment horizontal="left" vertical="center" wrapText="1"/>
      <protection locked="0"/>
    </xf>
    <xf numFmtId="4" fontId="10" fillId="4" borderId="29" xfId="0" applyNumberFormat="1" applyFont="1" applyFill="1" applyBorder="1" applyAlignment="1" applyProtection="1">
      <alignment horizontal="right" vertical="center" wrapText="1"/>
      <protection locked="0"/>
    </xf>
    <xf numFmtId="164" fontId="10" fillId="4" borderId="13" xfId="0" applyNumberFormat="1" applyFont="1" applyFill="1" applyBorder="1" applyAlignment="1" applyProtection="1">
      <alignment horizontal="right" vertical="center" wrapText="1"/>
      <protection locked="0"/>
    </xf>
    <xf numFmtId="0" fontId="10" fillId="5" borderId="22" xfId="0" applyNumberFormat="1" applyFont="1" applyFill="1" applyBorder="1" applyAlignment="1" applyProtection="1">
      <alignment horizontal="left"/>
      <protection locked="0"/>
    </xf>
    <xf numFmtId="0" fontId="10" fillId="6" borderId="58" xfId="1" applyFont="1" applyFill="1" applyBorder="1"/>
    <xf numFmtId="0" fontId="10" fillId="6" borderId="59" xfId="1" applyFont="1" applyFill="1" applyBorder="1"/>
    <xf numFmtId="0" fontId="10" fillId="6" borderId="60" xfId="1" applyFont="1" applyFill="1" applyBorder="1"/>
    <xf numFmtId="4" fontId="21" fillId="4" borderId="62" xfId="0" applyNumberFormat="1" applyFont="1" applyFill="1" applyBorder="1" applyAlignment="1" applyProtection="1">
      <alignment vertical="center" wrapText="1"/>
      <protection locked="0"/>
    </xf>
    <xf numFmtId="4" fontId="21" fillId="4" borderId="63" xfId="0" applyNumberFormat="1" applyFont="1" applyFill="1" applyBorder="1" applyAlignment="1" applyProtection="1">
      <alignment vertical="center" wrapText="1"/>
      <protection locked="0"/>
    </xf>
    <xf numFmtId="4" fontId="21" fillId="5" borderId="63" xfId="0" applyNumberFormat="1" applyFont="1" applyFill="1" applyBorder="1" applyAlignment="1" applyProtection="1">
      <alignment vertical="center"/>
      <protection locked="0"/>
    </xf>
    <xf numFmtId="164" fontId="21" fillId="4" borderId="64" xfId="0" applyNumberFormat="1" applyFont="1" applyFill="1" applyBorder="1" applyAlignment="1" applyProtection="1">
      <alignment vertical="center" wrapText="1"/>
      <protection locked="0"/>
    </xf>
    <xf numFmtId="4" fontId="21" fillId="4" borderId="65" xfId="0" applyNumberFormat="1" applyFont="1" applyFill="1" applyBorder="1" applyAlignment="1" applyProtection="1">
      <alignment vertical="center" wrapText="1"/>
      <protection locked="0"/>
    </xf>
    <xf numFmtId="4" fontId="21" fillId="4" borderId="2" xfId="0" applyNumberFormat="1" applyFont="1" applyFill="1" applyBorder="1" applyAlignment="1" applyProtection="1">
      <alignment vertical="center" wrapText="1"/>
      <protection locked="0"/>
    </xf>
    <xf numFmtId="4" fontId="21" fillId="4" borderId="16" xfId="0" applyNumberFormat="1" applyFont="1" applyFill="1" applyBorder="1" applyAlignment="1" applyProtection="1">
      <alignment vertical="center" wrapText="1"/>
      <protection locked="0"/>
    </xf>
    <xf numFmtId="164" fontId="21" fillId="4" borderId="66" xfId="0" applyNumberFormat="1" applyFont="1" applyFill="1" applyBorder="1" applyAlignment="1" applyProtection="1">
      <alignment vertical="center" wrapText="1"/>
      <protection locked="0"/>
    </xf>
    <xf numFmtId="4" fontId="21" fillId="4" borderId="42" xfId="0" applyNumberFormat="1" applyFont="1" applyFill="1" applyBorder="1" applyAlignment="1" applyProtection="1">
      <alignment vertical="center" wrapText="1"/>
      <protection locked="0"/>
    </xf>
    <xf numFmtId="4" fontId="21" fillId="5" borderId="61" xfId="0" applyNumberFormat="1" applyFont="1" applyFill="1" applyBorder="1" applyAlignment="1" applyProtection="1">
      <alignment vertical="center"/>
      <protection locked="0"/>
    </xf>
    <xf numFmtId="164" fontId="21" fillId="4" borderId="43" xfId="0" applyNumberFormat="1" applyFont="1" applyFill="1" applyBorder="1" applyAlignment="1" applyProtection="1">
      <alignment vertical="center" wrapText="1"/>
      <protection locked="0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18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4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1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30" xfId="0" applyNumberFormat="1" applyFont="1" applyFill="1" applyBorder="1" applyAlignment="1" applyProtection="1">
      <alignment horizontal="left" vertical="center" wrapText="1"/>
      <protection locked="0"/>
    </xf>
    <xf numFmtId="164" fontId="10" fillId="4" borderId="24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8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18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2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10" fillId="4" borderId="3" xfId="0" applyNumberFormat="1" applyFont="1" applyFill="1" applyBorder="1" applyAlignment="1" applyProtection="1">
      <alignment horizontal="center" vertical="center" wrapText="1"/>
      <protection locked="0"/>
    </xf>
    <xf numFmtId="4" fontId="12" fillId="4" borderId="8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1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" fontId="10" fillId="4" borderId="9" xfId="0" applyNumberFormat="1" applyFont="1" applyFill="1" applyBorder="1" applyAlignment="1" applyProtection="1">
      <alignment horizontal="right" vertical="center" wrapText="1"/>
      <protection locked="0"/>
    </xf>
    <xf numFmtId="49" fontId="13" fillId="4" borderId="21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3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2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18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9" xfId="0" applyNumberFormat="1" applyFont="1" applyFill="1" applyBorder="1" applyAlignment="1" applyProtection="1">
      <alignment horizontal="right" vertical="center" wrapText="1"/>
      <protection locked="0"/>
    </xf>
    <xf numFmtId="49" fontId="19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23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24" xfId="0" applyNumberFormat="1" applyFont="1" applyFill="1" applyBorder="1" applyAlignment="1" applyProtection="1">
      <alignment horizontal="left" vertical="center" wrapText="1"/>
      <protection locked="0"/>
    </xf>
    <xf numFmtId="4" fontId="12" fillId="2" borderId="24" xfId="0" applyNumberFormat="1" applyFont="1" applyFill="1" applyBorder="1" applyAlignment="1" applyProtection="1">
      <alignment horizontal="right" vertical="center" wrapText="1"/>
      <protection locked="0"/>
    </xf>
    <xf numFmtId="4" fontId="12" fillId="2" borderId="41" xfId="0" applyNumberFormat="1" applyFont="1" applyFill="1" applyBorder="1" applyAlignment="1" applyProtection="1">
      <alignment horizontal="right" vertical="center" wrapText="1"/>
      <protection locked="0"/>
    </xf>
    <xf numFmtId="49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4" xfId="0" applyNumberFormat="1" applyFont="1" applyFill="1" applyBorder="1" applyAlignment="1" applyProtection="1">
      <alignment horizontal="left" vertical="center" wrapText="1"/>
      <protection locked="0"/>
    </xf>
    <xf numFmtId="4" fontId="10" fillId="2" borderId="4" xfId="0" applyNumberFormat="1" applyFont="1" applyFill="1" applyBorder="1" applyAlignment="1" applyProtection="1">
      <alignment horizontal="right" vertical="center" wrapText="1"/>
      <protection locked="0"/>
    </xf>
    <xf numFmtId="49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24" xfId="0" applyNumberFormat="1" applyFont="1" applyFill="1" applyBorder="1" applyAlignment="1" applyProtection="1">
      <alignment horizontal="left" vertical="center" wrapText="1"/>
      <protection locked="0"/>
    </xf>
    <xf numFmtId="4" fontId="12" fillId="4" borderId="24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29" xfId="0" applyNumberFormat="1" applyFont="1" applyFill="1" applyBorder="1" applyAlignment="1" applyProtection="1">
      <alignment horizontal="center" vertical="center" wrapText="1"/>
      <protection locked="0"/>
    </xf>
    <xf numFmtId="4" fontId="12" fillId="2" borderId="72" xfId="0" applyNumberFormat="1" applyFont="1" applyFill="1" applyBorder="1" applyAlignment="1" applyProtection="1">
      <alignment horizontal="right" vertical="center" wrapText="1"/>
      <protection locked="0"/>
    </xf>
    <xf numFmtId="4" fontId="13" fillId="2" borderId="5" xfId="0" applyNumberFormat="1" applyFont="1" applyFill="1" applyBorder="1" applyAlignment="1" applyProtection="1">
      <alignment horizontal="right" vertical="center" wrapText="1"/>
      <protection locked="0"/>
    </xf>
    <xf numFmtId="164" fontId="10" fillId="4" borderId="5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70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0" xfId="0" applyNumberFormat="1" applyFont="1" applyFill="1" applyBorder="1" applyAlignment="1" applyProtection="1">
      <alignment horizontal="left" vertical="center" wrapText="1"/>
      <protection locked="0"/>
    </xf>
    <xf numFmtId="4" fontId="10" fillId="2" borderId="10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36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20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73" xfId="0" applyNumberFormat="1" applyFont="1" applyFill="1" applyBorder="1" applyAlignment="1" applyProtection="1">
      <alignment horizontal="left" vertical="center" wrapText="1"/>
      <protection locked="0"/>
    </xf>
    <xf numFmtId="4" fontId="12" fillId="4" borderId="27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20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68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0" applyNumberFormat="1" applyFont="1" applyFill="1" applyBorder="1" applyAlignment="1" applyProtection="1">
      <alignment horizontal="left"/>
      <protection locked="0"/>
    </xf>
    <xf numFmtId="49" fontId="10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2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10" fillId="4" borderId="18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8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18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70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4" xfId="0" applyNumberFormat="1" applyFont="1" applyFill="1" applyBorder="1" applyAlignment="1" applyProtection="1">
      <alignment horizontal="center" vertical="center" wrapText="1"/>
      <protection locked="0"/>
    </xf>
    <xf numFmtId="4" fontId="12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0" fillId="0" borderId="70" xfId="0" applyNumberFormat="1" applyFont="1" applyFill="1" applyBorder="1" applyAlignment="1" applyProtection="1">
      <alignment horizontal="center" vertical="center"/>
      <protection locked="0"/>
    </xf>
    <xf numFmtId="49" fontId="10" fillId="4" borderId="70" xfId="0" applyNumberFormat="1" applyFont="1" applyFill="1" applyBorder="1" applyAlignment="1" applyProtection="1">
      <alignment horizontal="left" vertical="center" wrapText="1"/>
      <protection locked="0"/>
    </xf>
    <xf numFmtId="4" fontId="10" fillId="2" borderId="70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74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74" xfId="0" applyNumberFormat="1" applyFont="1" applyFill="1" applyBorder="1" applyAlignment="1" applyProtection="1">
      <alignment horizontal="right" vertical="center" wrapText="1"/>
      <protection locked="0"/>
    </xf>
    <xf numFmtId="49" fontId="10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7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4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25" xfId="0" applyNumberFormat="1" applyFont="1" applyFill="1" applyBorder="1" applyAlignment="1" applyProtection="1">
      <alignment horizontal="left" vertical="center" wrapText="1"/>
      <protection locked="0"/>
    </xf>
    <xf numFmtId="4" fontId="12" fillId="2" borderId="25" xfId="0" applyNumberFormat="1" applyFont="1" applyFill="1" applyBorder="1" applyAlignment="1" applyProtection="1">
      <alignment horizontal="right" vertical="center" wrapText="1"/>
      <protection locked="0"/>
    </xf>
    <xf numFmtId="49" fontId="13" fillId="4" borderId="18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22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36" xfId="0" applyNumberFormat="1" applyFont="1" applyFill="1" applyBorder="1" applyAlignment="1" applyProtection="1">
      <alignment horizontal="center" vertical="center" wrapText="1"/>
      <protection locked="0"/>
    </xf>
    <xf numFmtId="49" fontId="18" fillId="4" borderId="36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28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36" xfId="0" applyNumberFormat="1" applyFont="1" applyFill="1" applyBorder="1" applyAlignment="1" applyProtection="1">
      <alignment horizontal="right" vertical="center" wrapText="1"/>
      <protection locked="0"/>
    </xf>
    <xf numFmtId="49" fontId="18" fillId="4" borderId="75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71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72" xfId="0" applyNumberFormat="1" applyFont="1" applyFill="1" applyBorder="1" applyAlignment="1" applyProtection="1">
      <alignment horizontal="right" vertical="center" wrapText="1"/>
      <protection locked="0"/>
    </xf>
    <xf numFmtId="49" fontId="14" fillId="4" borderId="1" xfId="0" applyNumberFormat="1" applyFont="1" applyFill="1" applyBorder="1" applyAlignment="1" applyProtection="1">
      <alignment horizontal="left" vertical="center" wrapText="1"/>
      <protection locked="0"/>
    </xf>
    <xf numFmtId="4" fontId="10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12" fillId="2" borderId="71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41" xfId="0" applyNumberFormat="1" applyFont="1" applyFill="1" applyBorder="1" applyAlignment="1" applyProtection="1">
      <alignment horizontal="left" vertical="center" wrapText="1"/>
      <protection locked="0"/>
    </xf>
    <xf numFmtId="4" fontId="10" fillId="2" borderId="24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30" xfId="0" applyNumberFormat="1" applyFont="1" applyFill="1" applyBorder="1" applyAlignment="1" applyProtection="1">
      <alignment horizontal="right" vertical="center" wrapText="1"/>
      <protection locked="0"/>
    </xf>
    <xf numFmtId="49" fontId="13" fillId="4" borderId="11" xfId="0" applyNumberFormat="1" applyFont="1" applyFill="1" applyBorder="1" applyAlignment="1" applyProtection="1">
      <alignment horizontal="left" vertical="center" wrapText="1"/>
      <protection locked="0"/>
    </xf>
    <xf numFmtId="4" fontId="13" fillId="4" borderId="79" xfId="0" applyNumberFormat="1" applyFont="1" applyFill="1" applyBorder="1" applyAlignment="1" applyProtection="1">
      <alignment horizontal="right" vertical="center" wrapText="1"/>
      <protection locked="0"/>
    </xf>
    <xf numFmtId="164" fontId="13" fillId="4" borderId="79" xfId="0" applyNumberFormat="1" applyFont="1" applyFill="1" applyBorder="1" applyAlignment="1" applyProtection="1">
      <alignment horizontal="right" vertical="center" wrapText="1"/>
      <protection locked="0"/>
    </xf>
    <xf numFmtId="49" fontId="20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4" xfId="0" applyNumberFormat="1" applyFont="1" applyFill="1" applyBorder="1" applyAlignment="1" applyProtection="1">
      <alignment horizontal="left" vertical="center" wrapText="1"/>
      <protection locked="0"/>
    </xf>
    <xf numFmtId="4" fontId="12" fillId="4" borderId="80" xfId="0" applyNumberFormat="1" applyFont="1" applyFill="1" applyBorder="1" applyAlignment="1" applyProtection="1">
      <alignment horizontal="right" vertical="center" wrapText="1"/>
      <protection locked="0"/>
    </xf>
    <xf numFmtId="49" fontId="9" fillId="4" borderId="26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73" xfId="0" applyNumberFormat="1" applyFont="1" applyFill="1" applyBorder="1" applyAlignment="1" applyProtection="1">
      <alignment horizontal="center" vertical="center" wrapText="1"/>
      <protection locked="0"/>
    </xf>
    <xf numFmtId="4" fontId="22" fillId="0" borderId="0" xfId="0" applyNumberFormat="1" applyFont="1" applyFill="1" applyBorder="1" applyAlignment="1" applyProtection="1">
      <alignment horizontal="left"/>
      <protection locked="0"/>
    </xf>
    <xf numFmtId="0" fontId="22" fillId="0" borderId="0" xfId="0" applyNumberFormat="1" applyFont="1" applyFill="1" applyBorder="1" applyAlignment="1" applyProtection="1">
      <alignment horizontal="left"/>
      <protection locked="0"/>
    </xf>
    <xf numFmtId="49" fontId="10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10" fillId="4" borderId="3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18" xfId="0" applyNumberFormat="1" applyFont="1" applyFill="1" applyBorder="1" applyAlignment="1" applyProtection="1">
      <alignment horizontal="right" vertical="center" wrapText="1"/>
      <protection locked="0"/>
    </xf>
    <xf numFmtId="4" fontId="21" fillId="4" borderId="2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28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3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18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" fontId="12" fillId="4" borderId="81" xfId="0" applyNumberFormat="1" applyFont="1" applyFill="1" applyBorder="1" applyAlignment="1" applyProtection="1">
      <alignment horizontal="right" vertical="center" wrapText="1"/>
      <protection locked="0"/>
    </xf>
    <xf numFmtId="164" fontId="12" fillId="4" borderId="81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82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82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6" xfId="0" applyNumberFormat="1" applyFont="1" applyFill="1" applyBorder="1" applyAlignment="1" applyProtection="1">
      <alignment horizontal="center" vertical="center" wrapText="1"/>
      <protection locked="0"/>
    </xf>
    <xf numFmtId="4" fontId="12" fillId="2" borderId="10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30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28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7" xfId="0" applyNumberFormat="1" applyFont="1" applyFill="1" applyBorder="1" applyAlignment="1" applyProtection="1">
      <alignment horizontal="center" vertical="center" wrapText="1"/>
      <protection locked="0"/>
    </xf>
    <xf numFmtId="4" fontId="12" fillId="4" borderId="7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38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8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82" xfId="0" applyNumberFormat="1" applyFont="1" applyFill="1" applyBorder="1" applyAlignment="1" applyProtection="1">
      <alignment horizontal="center" vertical="center" wrapText="1"/>
      <protection locked="0"/>
    </xf>
    <xf numFmtId="4" fontId="12" fillId="4" borderId="82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83" xfId="0" applyNumberFormat="1" applyFont="1" applyFill="1" applyBorder="1" applyAlignment="1" applyProtection="1">
      <alignment horizontal="right" vertical="center" wrapText="1"/>
      <protection locked="0"/>
    </xf>
    <xf numFmtId="49" fontId="13" fillId="4" borderId="6" xfId="0" applyNumberFormat="1" applyFont="1" applyFill="1" applyBorder="1" applyAlignment="1" applyProtection="1">
      <alignment horizontal="center" vertical="center" wrapText="1"/>
      <protection locked="0"/>
    </xf>
    <xf numFmtId="4" fontId="13" fillId="4" borderId="6" xfId="0" applyNumberFormat="1" applyFont="1" applyFill="1" applyBorder="1" applyAlignment="1" applyProtection="1">
      <alignment horizontal="right" vertical="center" wrapText="1"/>
      <protection locked="0"/>
    </xf>
    <xf numFmtId="4" fontId="13" fillId="4" borderId="39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6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39" xfId="0" applyNumberFormat="1" applyFont="1" applyFill="1" applyBorder="1" applyAlignment="1" applyProtection="1">
      <alignment horizontal="right" vertical="center" wrapText="1"/>
      <protection locked="0"/>
    </xf>
    <xf numFmtId="49" fontId="19" fillId="4" borderId="6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18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17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40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8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14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49" fontId="17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39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46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NumberFormat="1" applyFont="1" applyFill="1" applyBorder="1" applyAlignment="1" applyProtection="1">
      <alignment horizontal="left" wrapText="1"/>
      <protection locked="0"/>
    </xf>
    <xf numFmtId="49" fontId="12" fillId="4" borderId="14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28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56" xfId="0" applyNumberFormat="1" applyFont="1" applyFill="1" applyBorder="1" applyAlignment="1" applyProtection="1">
      <alignment horizontal="center" vertical="center" wrapText="1"/>
      <protection locked="0"/>
    </xf>
    <xf numFmtId="4" fontId="13" fillId="4" borderId="21" xfId="0" applyNumberFormat="1" applyFont="1" applyFill="1" applyBorder="1" applyAlignment="1" applyProtection="1">
      <alignment horizontal="right" vertical="center" wrapText="1"/>
      <protection locked="0"/>
    </xf>
    <xf numFmtId="4" fontId="13" fillId="4" borderId="47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1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8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69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70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71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76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77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9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38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31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28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35" xfId="0" applyNumberFormat="1" applyFont="1" applyFill="1" applyBorder="1" applyAlignment="1" applyProtection="1">
      <alignment horizontal="right" vertical="center" wrapText="1"/>
      <protection locked="0"/>
    </xf>
    <xf numFmtId="49" fontId="13" fillId="4" borderId="11" xfId="0" applyNumberFormat="1" applyFont="1" applyFill="1" applyBorder="1" applyAlignment="1" applyProtection="1">
      <alignment horizontal="center" vertical="center" wrapText="1"/>
      <protection locked="0"/>
    </xf>
    <xf numFmtId="4" fontId="13" fillId="4" borderId="11" xfId="0" applyNumberFormat="1" applyFont="1" applyFill="1" applyBorder="1" applyAlignment="1" applyProtection="1">
      <alignment horizontal="right" vertical="center" wrapText="1"/>
      <protection locked="0"/>
    </xf>
    <xf numFmtId="4" fontId="13" fillId="4" borderId="78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18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1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9" fillId="4" borderId="48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49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50" xfId="0" applyNumberFormat="1" applyFont="1" applyFill="1" applyBorder="1" applyAlignment="1" applyProtection="1">
      <alignment horizontal="center" vertical="center" wrapText="1"/>
      <protection locked="0"/>
    </xf>
    <xf numFmtId="4" fontId="15" fillId="4" borderId="51" xfId="0" applyNumberFormat="1" applyFont="1" applyFill="1" applyBorder="1" applyAlignment="1" applyProtection="1">
      <alignment vertical="center" wrapText="1"/>
      <protection locked="0"/>
    </xf>
    <xf numFmtId="4" fontId="15" fillId="4" borderId="49" xfId="0" applyNumberFormat="1" applyFont="1" applyFill="1" applyBorder="1" applyAlignment="1" applyProtection="1">
      <alignment vertical="center" wrapText="1"/>
      <protection locked="0"/>
    </xf>
    <xf numFmtId="4" fontId="13" fillId="4" borderId="44" xfId="0" applyNumberFormat="1" applyFont="1" applyFill="1" applyBorder="1" applyAlignment="1" applyProtection="1">
      <alignment horizontal="right" vertical="center" wrapText="1"/>
      <protection locked="0"/>
    </xf>
    <xf numFmtId="49" fontId="13" fillId="4" borderId="21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26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1"/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16"/>
  <sheetViews>
    <sheetView showGridLines="0" tabSelected="1" view="pageLayout" zoomScaleNormal="112" workbookViewId="0">
      <selection activeCell="J5" sqref="J5"/>
    </sheetView>
  </sheetViews>
  <sheetFormatPr defaultRowHeight="13.2"/>
  <cols>
    <col min="1" max="1" width="2.42578125" customWidth="1"/>
    <col min="2" max="2" width="5.28515625" customWidth="1"/>
    <col min="3" max="3" width="8.28515625" customWidth="1"/>
    <col min="4" max="4" width="1.140625" hidden="1" customWidth="1"/>
    <col min="5" max="5" width="6" customWidth="1"/>
    <col min="6" max="6" width="49.42578125" customWidth="1"/>
    <col min="7" max="7" width="14.42578125" customWidth="1"/>
    <col min="8" max="8" width="1.140625" hidden="1" customWidth="1"/>
    <col min="9" max="9" width="13.85546875" customWidth="1"/>
    <col min="10" max="10" width="9.5703125" customWidth="1"/>
    <col min="11" max="16" width="9.28515625" hidden="1" customWidth="1"/>
  </cols>
  <sheetData>
    <row r="1" spans="1:16" ht="57.6" customHeight="1">
      <c r="A1" s="344"/>
      <c r="B1" s="344"/>
      <c r="C1" s="344"/>
      <c r="D1" s="344"/>
      <c r="E1" s="344"/>
      <c r="F1" s="344"/>
      <c r="G1" s="344"/>
      <c r="H1" s="344"/>
      <c r="I1" s="353" t="s">
        <v>297</v>
      </c>
      <c r="J1" s="353"/>
      <c r="K1" s="353"/>
      <c r="L1" s="353"/>
      <c r="M1" s="353"/>
      <c r="N1" s="353"/>
      <c r="O1" s="353"/>
      <c r="P1" s="353"/>
    </row>
    <row r="2" spans="1:16" ht="19.5" customHeight="1">
      <c r="A2" s="351" t="s">
        <v>78</v>
      </c>
      <c r="B2" s="351"/>
      <c r="C2" s="351"/>
      <c r="D2" s="351"/>
      <c r="E2" s="351"/>
      <c r="F2" s="351"/>
      <c r="G2" s="351"/>
      <c r="H2" s="351"/>
      <c r="I2" s="351"/>
      <c r="J2" s="351"/>
      <c r="K2" s="1"/>
      <c r="L2" s="1"/>
      <c r="M2" s="1"/>
      <c r="N2" s="1"/>
      <c r="O2" s="1"/>
      <c r="P2" s="1"/>
    </row>
    <row r="3" spans="1:16" ht="13.5" customHeight="1">
      <c r="A3" s="351" t="s">
        <v>217</v>
      </c>
      <c r="B3" s="351"/>
      <c r="C3" s="351"/>
      <c r="D3" s="351"/>
      <c r="E3" s="351"/>
      <c r="F3" s="351"/>
      <c r="G3" s="351"/>
      <c r="H3" s="351"/>
      <c r="I3" s="351"/>
      <c r="J3" s="351"/>
      <c r="K3" s="1"/>
      <c r="L3" s="1"/>
      <c r="M3" s="1"/>
      <c r="N3" s="1"/>
      <c r="O3" s="1"/>
      <c r="P3" s="1"/>
    </row>
    <row r="4" spans="1:16" ht="15.75" customHeight="1">
      <c r="A4" s="352" t="s">
        <v>255</v>
      </c>
      <c r="B4" s="352"/>
      <c r="C4" s="352"/>
      <c r="D4" s="352"/>
      <c r="E4" s="352"/>
      <c r="F4" s="352"/>
      <c r="G4" s="352"/>
      <c r="H4" s="352"/>
      <c r="I4" s="352"/>
      <c r="J4" s="352"/>
    </row>
    <row r="5" spans="1:16" ht="30" customHeight="1">
      <c r="A5" s="16"/>
      <c r="B5" s="52" t="s">
        <v>0</v>
      </c>
      <c r="C5" s="345" t="s">
        <v>1</v>
      </c>
      <c r="D5" s="345"/>
      <c r="E5" s="17" t="s">
        <v>70</v>
      </c>
      <c r="F5" s="17" t="s">
        <v>2</v>
      </c>
      <c r="G5" s="346" t="s">
        <v>69</v>
      </c>
      <c r="H5" s="347"/>
      <c r="I5" s="2" t="s">
        <v>67</v>
      </c>
      <c r="J5" s="4" t="s">
        <v>68</v>
      </c>
    </row>
    <row r="6" spans="1:16" ht="12.75" customHeight="1">
      <c r="A6" s="16"/>
      <c r="B6" s="17" t="s">
        <v>71</v>
      </c>
      <c r="C6" s="17" t="s">
        <v>72</v>
      </c>
      <c r="D6" s="17"/>
      <c r="E6" s="17" t="s">
        <v>73</v>
      </c>
      <c r="F6" s="17" t="s">
        <v>74</v>
      </c>
      <c r="G6" s="18" t="s">
        <v>75</v>
      </c>
      <c r="H6" s="18"/>
      <c r="I6" s="2" t="s">
        <v>76</v>
      </c>
      <c r="J6" s="2" t="s">
        <v>77</v>
      </c>
    </row>
    <row r="7" spans="1:16" ht="17.100000000000001" customHeight="1" thickBot="1">
      <c r="A7" s="53"/>
      <c r="B7" s="54" t="s">
        <v>3</v>
      </c>
      <c r="C7" s="348"/>
      <c r="D7" s="349"/>
      <c r="E7" s="54"/>
      <c r="F7" s="55" t="s">
        <v>4</v>
      </c>
      <c r="G7" s="22">
        <f>SUM(G8)</f>
        <v>1470009.85</v>
      </c>
      <c r="H7" s="23" t="s">
        <v>89</v>
      </c>
      <c r="I7" s="56">
        <f>SUM(I8)</f>
        <v>1470009.85</v>
      </c>
      <c r="J7" s="57">
        <f>SUM(I7/G7)</f>
        <v>1</v>
      </c>
    </row>
    <row r="8" spans="1:16" ht="15" customHeight="1" thickTop="1">
      <c r="A8" s="53"/>
      <c r="B8" s="5"/>
      <c r="C8" s="327" t="s">
        <v>5</v>
      </c>
      <c r="D8" s="327"/>
      <c r="E8" s="58"/>
      <c r="F8" s="59" t="s">
        <v>6</v>
      </c>
      <c r="G8" s="25">
        <f>SUM(G9+G10)</f>
        <v>1470009.85</v>
      </c>
      <c r="H8" s="26" t="s">
        <v>90</v>
      </c>
      <c r="I8" s="60">
        <f>SUM(I9+I10)</f>
        <v>1470009.85</v>
      </c>
      <c r="J8" s="61">
        <f t="shared" ref="J8:J23" si="0">I8/G8</f>
        <v>1</v>
      </c>
    </row>
    <row r="9" spans="1:16" ht="56.25" customHeight="1">
      <c r="A9" s="53"/>
      <c r="B9" s="5"/>
      <c r="C9" s="47"/>
      <c r="D9" s="47"/>
      <c r="E9" s="5" t="s">
        <v>131</v>
      </c>
      <c r="F9" s="9" t="s">
        <v>133</v>
      </c>
      <c r="G9" s="27">
        <v>18195.599999999999</v>
      </c>
      <c r="H9" s="26"/>
      <c r="I9" s="36">
        <v>18195.599999999999</v>
      </c>
      <c r="J9" s="44">
        <f t="shared" si="0"/>
        <v>1</v>
      </c>
    </row>
    <row r="10" spans="1:16" ht="59.4" customHeight="1">
      <c r="A10" s="53"/>
      <c r="B10" s="5"/>
      <c r="C10" s="47"/>
      <c r="D10" s="47"/>
      <c r="E10" s="5" t="s">
        <v>132</v>
      </c>
      <c r="F10" s="15" t="s">
        <v>287</v>
      </c>
      <c r="G10" s="24">
        <v>1451814.25</v>
      </c>
      <c r="H10" s="26" t="s">
        <v>86</v>
      </c>
      <c r="I10" s="36">
        <v>1451814.25</v>
      </c>
      <c r="J10" s="19">
        <f t="shared" si="0"/>
        <v>1</v>
      </c>
    </row>
    <row r="11" spans="1:16" ht="7.5" hidden="1" customHeight="1">
      <c r="A11" s="53"/>
      <c r="B11" s="5"/>
      <c r="C11" s="47"/>
      <c r="D11" s="47"/>
      <c r="E11" s="5"/>
      <c r="F11" s="15"/>
      <c r="G11" s="24"/>
      <c r="H11" s="26" t="s">
        <v>87</v>
      </c>
      <c r="I11" s="36"/>
      <c r="J11" s="19" t="e">
        <f t="shared" si="0"/>
        <v>#DIV/0!</v>
      </c>
    </row>
    <row r="12" spans="1:16" ht="16.5" hidden="1" customHeight="1">
      <c r="A12" s="53"/>
      <c r="B12" s="5"/>
      <c r="C12" s="326"/>
      <c r="D12" s="326"/>
      <c r="E12" s="5"/>
      <c r="F12" s="15"/>
      <c r="G12" s="24"/>
      <c r="H12" s="26" t="s">
        <v>91</v>
      </c>
      <c r="I12" s="36"/>
      <c r="J12" s="19" t="e">
        <f t="shared" si="0"/>
        <v>#DIV/0!</v>
      </c>
    </row>
    <row r="13" spans="1:16" ht="16.5" hidden="1" customHeight="1">
      <c r="A13" s="53"/>
      <c r="B13" s="5"/>
      <c r="C13" s="326"/>
      <c r="D13" s="326"/>
      <c r="E13" s="5"/>
      <c r="F13" s="15"/>
      <c r="G13" s="24"/>
      <c r="H13" s="26" t="s">
        <v>92</v>
      </c>
      <c r="I13" s="36"/>
      <c r="J13" s="19" t="e">
        <f t="shared" si="0"/>
        <v>#DIV/0!</v>
      </c>
    </row>
    <row r="14" spans="1:16" ht="17.100000000000001" customHeight="1" thickBot="1">
      <c r="A14" s="53"/>
      <c r="B14" s="54" t="s">
        <v>7</v>
      </c>
      <c r="C14" s="332"/>
      <c r="D14" s="332"/>
      <c r="E14" s="54"/>
      <c r="F14" s="55" t="s">
        <v>8</v>
      </c>
      <c r="G14" s="333">
        <f>SUM(G15+G17+G22)</f>
        <v>2402247.33</v>
      </c>
      <c r="H14" s="334"/>
      <c r="I14" s="56">
        <f>SUM(I15+I17+I22)</f>
        <v>2407407.33</v>
      </c>
      <c r="J14" s="57">
        <f t="shared" si="0"/>
        <v>1.0021479886502778</v>
      </c>
    </row>
    <row r="15" spans="1:16" ht="17.100000000000001" customHeight="1" thickTop="1">
      <c r="A15" s="53"/>
      <c r="B15" s="62"/>
      <c r="C15" s="63" t="s">
        <v>127</v>
      </c>
      <c r="D15" s="64"/>
      <c r="E15" s="64"/>
      <c r="F15" s="65" t="s">
        <v>128</v>
      </c>
      <c r="G15" s="66">
        <f>SUM(G16)</f>
        <v>1120</v>
      </c>
      <c r="H15" s="66"/>
      <c r="I15" s="66">
        <f>SUM(I16:I16)</f>
        <v>1120</v>
      </c>
      <c r="J15" s="67">
        <f>SUM(I15/G15)</f>
        <v>1</v>
      </c>
    </row>
    <row r="16" spans="1:16" ht="28.2" customHeight="1">
      <c r="A16" s="53"/>
      <c r="B16" s="62"/>
      <c r="C16" s="68"/>
      <c r="D16" s="68"/>
      <c r="E16" s="190" t="s">
        <v>288</v>
      </c>
      <c r="F16" s="109" t="s">
        <v>289</v>
      </c>
      <c r="G16" s="39">
        <v>1120</v>
      </c>
      <c r="H16" s="39"/>
      <c r="I16" s="39">
        <v>1120</v>
      </c>
      <c r="J16" s="154">
        <f>SUM(I16/G16)</f>
        <v>1</v>
      </c>
    </row>
    <row r="17" spans="1:10" ht="17.100000000000001" customHeight="1">
      <c r="A17" s="53"/>
      <c r="B17" s="198"/>
      <c r="C17" s="350" t="s">
        <v>9</v>
      </c>
      <c r="D17" s="350"/>
      <c r="E17" s="201"/>
      <c r="F17" s="147" t="s">
        <v>10</v>
      </c>
      <c r="G17" s="107">
        <f>SUM(G18+G19+G20+G21)</f>
        <v>1722651.1099999999</v>
      </c>
      <c r="H17" s="107">
        <f t="shared" ref="H17:I17" si="1">SUM(H18+H19+H20+H21)</f>
        <v>2865889.46</v>
      </c>
      <c r="I17" s="107">
        <f t="shared" si="1"/>
        <v>1727811.1099999999</v>
      </c>
      <c r="J17" s="61">
        <f t="shared" si="0"/>
        <v>1.0029953830871765</v>
      </c>
    </row>
    <row r="18" spans="1:10" s="45" customFormat="1" ht="22.2" customHeight="1">
      <c r="A18" s="53"/>
      <c r="B18" s="5"/>
      <c r="C18" s="47"/>
      <c r="D18" s="47"/>
      <c r="E18" s="197" t="s">
        <v>204</v>
      </c>
      <c r="F18" s="15" t="s">
        <v>205</v>
      </c>
      <c r="G18" s="24">
        <v>3683</v>
      </c>
      <c r="H18" s="24"/>
      <c r="I18" s="36">
        <v>3683</v>
      </c>
      <c r="J18" s="19">
        <f>SUM(I18/G18)</f>
        <v>1</v>
      </c>
    </row>
    <row r="19" spans="1:10" s="263" customFormat="1" ht="22.2" customHeight="1">
      <c r="A19" s="53"/>
      <c r="B19" s="255"/>
      <c r="C19" s="47"/>
      <c r="D19" s="47"/>
      <c r="E19" s="84" t="s">
        <v>256</v>
      </c>
      <c r="F19" s="15" t="s">
        <v>257</v>
      </c>
      <c r="G19" s="24">
        <v>4980</v>
      </c>
      <c r="H19" s="24"/>
      <c r="I19" s="36">
        <v>10140</v>
      </c>
      <c r="J19" s="19">
        <f>SUM(I19/G19)</f>
        <v>2.036144578313253</v>
      </c>
    </row>
    <row r="20" spans="1:10" ht="48" customHeight="1">
      <c r="A20" s="53"/>
      <c r="B20" s="5"/>
      <c r="C20" s="5"/>
      <c r="D20" s="5"/>
      <c r="E20" s="189">
        <v>6300</v>
      </c>
      <c r="F20" s="15" t="s">
        <v>137</v>
      </c>
      <c r="G20" s="24">
        <v>1445632.01</v>
      </c>
      <c r="H20" s="27" t="s">
        <v>93</v>
      </c>
      <c r="I20" s="36">
        <v>1445632.01</v>
      </c>
      <c r="J20" s="19">
        <f t="shared" si="0"/>
        <v>1</v>
      </c>
    </row>
    <row r="21" spans="1:10" s="263" customFormat="1" ht="48" customHeight="1">
      <c r="A21" s="53"/>
      <c r="B21" s="256"/>
      <c r="C21" s="235"/>
      <c r="D21" s="84"/>
      <c r="E21" s="264">
        <v>6350</v>
      </c>
      <c r="F21" s="265" t="s">
        <v>226</v>
      </c>
      <c r="G21" s="266">
        <v>268356.09999999998</v>
      </c>
      <c r="H21" s="28"/>
      <c r="I21" s="36">
        <v>268356.09999999998</v>
      </c>
      <c r="J21" s="19">
        <f t="shared" si="0"/>
        <v>1</v>
      </c>
    </row>
    <row r="22" spans="1:10" s="203" customFormat="1" ht="19.2" customHeight="1">
      <c r="A22" s="53"/>
      <c r="B22" s="198"/>
      <c r="C22" s="201" t="s">
        <v>225</v>
      </c>
      <c r="D22" s="201"/>
      <c r="E22" s="217"/>
      <c r="F22" s="147" t="s">
        <v>290</v>
      </c>
      <c r="G22" s="107">
        <f>SUM(G23)</f>
        <v>678476.22</v>
      </c>
      <c r="H22" s="107">
        <f t="shared" ref="H22:I22" si="2">SUM(H23)</f>
        <v>0</v>
      </c>
      <c r="I22" s="107">
        <f t="shared" si="2"/>
        <v>678476.22</v>
      </c>
      <c r="J22" s="61">
        <f t="shared" si="0"/>
        <v>1</v>
      </c>
    </row>
    <row r="23" spans="1:10" s="203" customFormat="1" ht="48" customHeight="1">
      <c r="A23" s="53"/>
      <c r="B23" s="197"/>
      <c r="C23" s="197"/>
      <c r="D23" s="197"/>
      <c r="E23" s="189">
        <v>6350</v>
      </c>
      <c r="F23" s="15" t="s">
        <v>226</v>
      </c>
      <c r="G23" s="24">
        <v>678476.22</v>
      </c>
      <c r="H23" s="105"/>
      <c r="I23" s="36">
        <v>678476.22</v>
      </c>
      <c r="J23" s="19">
        <f t="shared" si="0"/>
        <v>1</v>
      </c>
    </row>
    <row r="24" spans="1:10" ht="15" customHeight="1" thickBot="1">
      <c r="A24" s="53"/>
      <c r="B24" s="74" t="s">
        <v>11</v>
      </c>
      <c r="C24" s="337"/>
      <c r="D24" s="337"/>
      <c r="E24" s="74"/>
      <c r="F24" s="75" t="s">
        <v>12</v>
      </c>
      <c r="G24" s="335">
        <f>G25</f>
        <v>131751.24</v>
      </c>
      <c r="H24" s="336"/>
      <c r="I24" s="76">
        <f>I25</f>
        <v>148618.21</v>
      </c>
      <c r="J24" s="77">
        <f t="shared" ref="J24:J35" si="3">I24/G24</f>
        <v>1.1280213377877886</v>
      </c>
    </row>
    <row r="25" spans="1:10" ht="14.4" customHeight="1" thickTop="1">
      <c r="A25" s="53"/>
      <c r="B25" s="5"/>
      <c r="C25" s="323" t="s">
        <v>13</v>
      </c>
      <c r="D25" s="323"/>
      <c r="E25" s="64"/>
      <c r="F25" s="78" t="s">
        <v>14</v>
      </c>
      <c r="G25" s="324">
        <f>SUM(G26+G27+G28+G30+G31+G33+G34+G32)</f>
        <v>131751.24</v>
      </c>
      <c r="H25" s="325"/>
      <c r="I25" s="79">
        <f>SUM(I26+I27+I28+I30+I31+I33+I34+I32)</f>
        <v>148618.21</v>
      </c>
      <c r="J25" s="80">
        <f t="shared" si="3"/>
        <v>1.1280213377877886</v>
      </c>
    </row>
    <row r="26" spans="1:10" ht="24" customHeight="1">
      <c r="A26" s="53"/>
      <c r="B26" s="5"/>
      <c r="C26" s="326"/>
      <c r="D26" s="326"/>
      <c r="E26" s="5" t="s">
        <v>138</v>
      </c>
      <c r="F26" s="15" t="s">
        <v>143</v>
      </c>
      <c r="G26" s="338">
        <v>35265.21</v>
      </c>
      <c r="H26" s="339"/>
      <c r="I26" s="36">
        <v>35265.21</v>
      </c>
      <c r="J26" s="19">
        <f t="shared" si="3"/>
        <v>1</v>
      </c>
    </row>
    <row r="27" spans="1:10" s="45" customFormat="1" ht="24.75" customHeight="1">
      <c r="A27" s="53"/>
      <c r="B27" s="5"/>
      <c r="C27" s="5"/>
      <c r="D27" s="5"/>
      <c r="E27" s="5" t="s">
        <v>139</v>
      </c>
      <c r="F27" s="15" t="s">
        <v>144</v>
      </c>
      <c r="G27" s="32">
        <v>6210.39</v>
      </c>
      <c r="H27" s="42"/>
      <c r="I27" s="36">
        <v>6210.39</v>
      </c>
      <c r="J27" s="19">
        <f t="shared" si="3"/>
        <v>1</v>
      </c>
    </row>
    <row r="28" spans="1:10" s="45" customFormat="1" ht="24.75" customHeight="1">
      <c r="A28" s="53"/>
      <c r="B28" s="5"/>
      <c r="C28" s="5"/>
      <c r="D28" s="5"/>
      <c r="E28" s="5" t="s">
        <v>140</v>
      </c>
      <c r="F28" s="15" t="s">
        <v>145</v>
      </c>
      <c r="G28" s="32">
        <v>100</v>
      </c>
      <c r="H28" s="42"/>
      <c r="I28" s="36">
        <v>93.7</v>
      </c>
      <c r="J28" s="19">
        <f t="shared" si="3"/>
        <v>0.93700000000000006</v>
      </c>
    </row>
    <row r="29" spans="1:10" s="263" customFormat="1" ht="24.75" customHeight="1">
      <c r="A29" s="53"/>
      <c r="B29" s="191" t="s">
        <v>71</v>
      </c>
      <c r="C29" s="191" t="s">
        <v>72</v>
      </c>
      <c r="D29" s="191"/>
      <c r="E29" s="191" t="s">
        <v>73</v>
      </c>
      <c r="F29" s="191" t="s">
        <v>74</v>
      </c>
      <c r="G29" s="192" t="s">
        <v>75</v>
      </c>
      <c r="H29" s="192"/>
      <c r="I29" s="193" t="s">
        <v>76</v>
      </c>
      <c r="J29" s="193" t="s">
        <v>77</v>
      </c>
    </row>
    <row r="30" spans="1:10" s="45" customFormat="1" ht="57" customHeight="1">
      <c r="A30" s="53"/>
      <c r="B30" s="204"/>
      <c r="C30" s="204"/>
      <c r="D30" s="204"/>
      <c r="E30" s="204" t="s">
        <v>131</v>
      </c>
      <c r="F30" s="15" t="s">
        <v>146</v>
      </c>
      <c r="G30" s="210">
        <v>80033.48</v>
      </c>
      <c r="H30" s="213"/>
      <c r="I30" s="36">
        <v>96801.279999999999</v>
      </c>
      <c r="J30" s="19">
        <f t="shared" si="3"/>
        <v>1.2095098201402714</v>
      </c>
    </row>
    <row r="31" spans="1:10" s="45" customFormat="1" ht="31.5" customHeight="1">
      <c r="A31" s="53"/>
      <c r="B31" s="5"/>
      <c r="C31" s="5"/>
      <c r="D31" s="5"/>
      <c r="E31" s="5" t="s">
        <v>141</v>
      </c>
      <c r="F31" s="15" t="s">
        <v>147</v>
      </c>
      <c r="G31" s="32">
        <v>1876.74</v>
      </c>
      <c r="H31" s="42"/>
      <c r="I31" s="36">
        <v>1876.74</v>
      </c>
      <c r="J31" s="19">
        <f t="shared" si="3"/>
        <v>1</v>
      </c>
    </row>
    <row r="32" spans="1:10" s="263" customFormat="1" ht="15.6" customHeight="1">
      <c r="A32" s="53"/>
      <c r="B32" s="255"/>
      <c r="C32" s="255"/>
      <c r="D32" s="255"/>
      <c r="E32" s="255" t="s">
        <v>258</v>
      </c>
      <c r="F32" s="15" t="s">
        <v>259</v>
      </c>
      <c r="G32" s="257">
        <v>6240</v>
      </c>
      <c r="H32" s="258"/>
      <c r="I32" s="36">
        <v>6240</v>
      </c>
      <c r="J32" s="19">
        <f t="shared" si="3"/>
        <v>1</v>
      </c>
    </row>
    <row r="33" spans="1:10" s="45" customFormat="1" ht="15.75" customHeight="1">
      <c r="A33" s="53"/>
      <c r="B33" s="5"/>
      <c r="C33" s="5"/>
      <c r="D33" s="5"/>
      <c r="E33" s="5" t="s">
        <v>142</v>
      </c>
      <c r="F33" s="15" t="s">
        <v>148</v>
      </c>
      <c r="G33" s="32">
        <v>225.42</v>
      </c>
      <c r="H33" s="42"/>
      <c r="I33" s="36">
        <v>230.89</v>
      </c>
      <c r="J33" s="19">
        <f t="shared" si="3"/>
        <v>1.0242658149232544</v>
      </c>
    </row>
    <row r="34" spans="1:10" s="45" customFormat="1" ht="15" customHeight="1">
      <c r="A34" s="53"/>
      <c r="B34" s="5"/>
      <c r="C34" s="5"/>
      <c r="D34" s="5"/>
      <c r="E34" s="5" t="s">
        <v>136</v>
      </c>
      <c r="F34" s="15" t="s">
        <v>149</v>
      </c>
      <c r="G34" s="32">
        <v>1800</v>
      </c>
      <c r="H34" s="42"/>
      <c r="I34" s="36">
        <v>1900</v>
      </c>
      <c r="J34" s="19">
        <f t="shared" si="3"/>
        <v>1.0555555555555556</v>
      </c>
    </row>
    <row r="35" spans="1:10" ht="17.100000000000001" customHeight="1" thickBot="1">
      <c r="A35" s="53"/>
      <c r="B35" s="54" t="s">
        <v>15</v>
      </c>
      <c r="C35" s="332"/>
      <c r="D35" s="332"/>
      <c r="E35" s="54"/>
      <c r="F35" s="55" t="s">
        <v>16</v>
      </c>
      <c r="G35" s="333">
        <f>SUM(G36+G39+G43+G41)</f>
        <v>119160.57</v>
      </c>
      <c r="H35" s="334"/>
      <c r="I35" s="56">
        <f>SUM(I36+I39+I43+I41)</f>
        <v>119800.55</v>
      </c>
      <c r="J35" s="57">
        <f t="shared" si="3"/>
        <v>1.0053707363098381</v>
      </c>
    </row>
    <row r="36" spans="1:10" ht="17.100000000000001" customHeight="1" thickTop="1">
      <c r="A36" s="53"/>
      <c r="B36" s="5"/>
      <c r="C36" s="323" t="s">
        <v>17</v>
      </c>
      <c r="D36" s="323"/>
      <c r="E36" s="64"/>
      <c r="F36" s="78" t="s">
        <v>18</v>
      </c>
      <c r="G36" s="340">
        <f>SUM(G37+G38)</f>
        <v>93622</v>
      </c>
      <c r="H36" s="341"/>
      <c r="I36" s="81">
        <f>SUM(I37+I38)</f>
        <v>93621.7</v>
      </c>
      <c r="J36" s="82">
        <f>I36/G36</f>
        <v>0.99999679562495991</v>
      </c>
    </row>
    <row r="37" spans="1:10" ht="57" customHeight="1">
      <c r="A37" s="53"/>
      <c r="B37" s="5"/>
      <c r="C37" s="47"/>
      <c r="D37" s="47"/>
      <c r="E37" s="5" t="s">
        <v>132</v>
      </c>
      <c r="F37" s="15" t="s">
        <v>287</v>
      </c>
      <c r="G37" s="32">
        <v>93600</v>
      </c>
      <c r="H37" s="42"/>
      <c r="I37" s="36">
        <v>93600</v>
      </c>
      <c r="J37" s="19">
        <f>SUM(I37/G37)</f>
        <v>1</v>
      </c>
    </row>
    <row r="38" spans="1:10" ht="34.799999999999997" customHeight="1">
      <c r="A38" s="53"/>
      <c r="B38" s="5"/>
      <c r="C38" s="326"/>
      <c r="D38" s="326"/>
      <c r="E38" s="5" t="s">
        <v>117</v>
      </c>
      <c r="F38" s="15" t="s">
        <v>150</v>
      </c>
      <c r="G38" s="338">
        <v>22</v>
      </c>
      <c r="H38" s="339"/>
      <c r="I38" s="36">
        <v>21.7</v>
      </c>
      <c r="J38" s="19">
        <f>SUM(I38/G38)</f>
        <v>0.98636363636363633</v>
      </c>
    </row>
    <row r="39" spans="1:10" ht="16.2" customHeight="1">
      <c r="A39" s="53"/>
      <c r="B39" s="5"/>
      <c r="C39" s="327" t="s">
        <v>19</v>
      </c>
      <c r="D39" s="327"/>
      <c r="E39" s="58"/>
      <c r="F39" s="59" t="s">
        <v>20</v>
      </c>
      <c r="G39" s="342">
        <f>SUM(G40)</f>
        <v>1104.57</v>
      </c>
      <c r="H39" s="343"/>
      <c r="I39" s="60">
        <f>SUM(I40)</f>
        <v>1739.85</v>
      </c>
      <c r="J39" s="61">
        <f t="shared" ref="J39" si="4">I39/G39</f>
        <v>1.5751378364431408</v>
      </c>
    </row>
    <row r="40" spans="1:10" ht="18" customHeight="1">
      <c r="A40" s="53"/>
      <c r="B40" s="5"/>
      <c r="C40" s="326"/>
      <c r="D40" s="326"/>
      <c r="E40" s="20" t="s">
        <v>136</v>
      </c>
      <c r="F40" s="83" t="s">
        <v>149</v>
      </c>
      <c r="G40" s="27">
        <v>1104.57</v>
      </c>
      <c r="H40" s="27" t="s">
        <v>26</v>
      </c>
      <c r="I40" s="43">
        <v>1739.85</v>
      </c>
      <c r="J40" s="44">
        <f>SUM(I40/G40)</f>
        <v>1.5751378364431408</v>
      </c>
    </row>
    <row r="41" spans="1:10" s="203" customFormat="1" ht="15.6" customHeight="1">
      <c r="A41" s="53"/>
      <c r="B41" s="198"/>
      <c r="C41" s="201" t="s">
        <v>227</v>
      </c>
      <c r="D41" s="201"/>
      <c r="E41" s="201"/>
      <c r="F41" s="147" t="s">
        <v>228</v>
      </c>
      <c r="G41" s="107">
        <f>SUM(G42)</f>
        <v>24374</v>
      </c>
      <c r="H41" s="107">
        <f t="shared" ref="H41:I41" si="5">SUM(H42)</f>
        <v>0</v>
      </c>
      <c r="I41" s="107">
        <f t="shared" si="5"/>
        <v>24374</v>
      </c>
      <c r="J41" s="152">
        <f t="shared" ref="J41:J42" si="6">SUM(I41/G41)</f>
        <v>1</v>
      </c>
    </row>
    <row r="42" spans="1:10" s="203" customFormat="1" ht="56.4" customHeight="1">
      <c r="A42" s="53"/>
      <c r="B42" s="198"/>
      <c r="C42" s="92"/>
      <c r="D42" s="92"/>
      <c r="E42" s="92" t="s">
        <v>132</v>
      </c>
      <c r="F42" s="93" t="s">
        <v>287</v>
      </c>
      <c r="G42" s="170">
        <v>24374</v>
      </c>
      <c r="H42" s="170"/>
      <c r="I42" s="94">
        <v>24374</v>
      </c>
      <c r="J42" s="95">
        <f t="shared" si="6"/>
        <v>1</v>
      </c>
    </row>
    <row r="43" spans="1:10" ht="16.8" customHeight="1">
      <c r="A43" s="53"/>
      <c r="B43" s="87"/>
      <c r="C43" s="218" t="s">
        <v>118</v>
      </c>
      <c r="D43" s="89"/>
      <c r="E43" s="47"/>
      <c r="F43" s="71" t="s">
        <v>119</v>
      </c>
      <c r="G43" s="90">
        <f>SUM(G44)</f>
        <v>60</v>
      </c>
      <c r="H43" s="91"/>
      <c r="I43" s="72">
        <f>SUM(I44)</f>
        <v>65</v>
      </c>
      <c r="J43" s="73">
        <f>SUM(I43/G43)</f>
        <v>1.0833333333333333</v>
      </c>
    </row>
    <row r="44" spans="1:10" ht="16.2" customHeight="1">
      <c r="A44" s="53"/>
      <c r="B44" s="5"/>
      <c r="C44" s="5"/>
      <c r="D44" s="87"/>
      <c r="E44" s="92" t="s">
        <v>136</v>
      </c>
      <c r="F44" s="93" t="s">
        <v>149</v>
      </c>
      <c r="G44" s="94">
        <v>60</v>
      </c>
      <c r="H44" s="94"/>
      <c r="I44" s="94">
        <v>65</v>
      </c>
      <c r="J44" s="194">
        <f>SUM(I44/G44)</f>
        <v>1.0833333333333333</v>
      </c>
    </row>
    <row r="45" spans="1:10" ht="30" customHeight="1" thickBot="1">
      <c r="A45" s="53"/>
      <c r="B45" s="54" t="s">
        <v>22</v>
      </c>
      <c r="C45" s="332"/>
      <c r="D45" s="332"/>
      <c r="E45" s="54"/>
      <c r="F45" s="55" t="s">
        <v>23</v>
      </c>
      <c r="G45" s="333">
        <f>SUM(G46)</f>
        <v>2039</v>
      </c>
      <c r="H45" s="334"/>
      <c r="I45" s="56">
        <f>SUM(I46)</f>
        <v>2039</v>
      </c>
      <c r="J45" s="57">
        <f t="shared" ref="J45:J46" si="7">I45/G45</f>
        <v>1</v>
      </c>
    </row>
    <row r="46" spans="1:10" ht="26.25" customHeight="1" thickTop="1">
      <c r="A46" s="53"/>
      <c r="B46" s="5"/>
      <c r="C46" s="323" t="s">
        <v>24</v>
      </c>
      <c r="D46" s="323"/>
      <c r="E46" s="64"/>
      <c r="F46" s="78" t="s">
        <v>25</v>
      </c>
      <c r="G46" s="324">
        <f>SUM(G47:H47)</f>
        <v>2039</v>
      </c>
      <c r="H46" s="325"/>
      <c r="I46" s="79">
        <f>SUM(I47:I47)</f>
        <v>2039</v>
      </c>
      <c r="J46" s="80">
        <f t="shared" si="7"/>
        <v>1</v>
      </c>
    </row>
    <row r="47" spans="1:10" ht="56.25" customHeight="1">
      <c r="A47" s="53"/>
      <c r="B47" s="5"/>
      <c r="C47" s="326"/>
      <c r="D47" s="326"/>
      <c r="E47" s="20" t="s">
        <v>132</v>
      </c>
      <c r="F47" s="15" t="s">
        <v>287</v>
      </c>
      <c r="G47" s="321">
        <v>2039</v>
      </c>
      <c r="H47" s="322"/>
      <c r="I47" s="43">
        <v>2039</v>
      </c>
      <c r="J47" s="44">
        <f>SUM(I47/G47)</f>
        <v>1</v>
      </c>
    </row>
    <row r="48" spans="1:10" s="203" customFormat="1" ht="19.8" customHeight="1" thickBot="1">
      <c r="A48" s="53"/>
      <c r="B48" s="227" t="s">
        <v>235</v>
      </c>
      <c r="C48" s="227"/>
      <c r="D48" s="227"/>
      <c r="E48" s="227"/>
      <c r="F48" s="228" t="s">
        <v>234</v>
      </c>
      <c r="G48" s="56">
        <f>SUM(G49)</f>
        <v>1500</v>
      </c>
      <c r="H48" s="56">
        <f t="shared" ref="H48:I48" si="8">SUM(H49)</f>
        <v>0</v>
      </c>
      <c r="I48" s="56">
        <f t="shared" si="8"/>
        <v>1500</v>
      </c>
      <c r="J48" s="57">
        <f t="shared" ref="J48:J50" si="9">SUM(I48/G48)</f>
        <v>1</v>
      </c>
    </row>
    <row r="49" spans="1:10" s="203" customFormat="1" ht="16.2" customHeight="1" thickTop="1">
      <c r="A49" s="53"/>
      <c r="B49" s="197"/>
      <c r="C49" s="220" t="s">
        <v>236</v>
      </c>
      <c r="D49" s="220"/>
      <c r="E49" s="220"/>
      <c r="F49" s="229" t="s">
        <v>237</v>
      </c>
      <c r="G49" s="230">
        <f>SUM(G50)</f>
        <v>1500</v>
      </c>
      <c r="H49" s="230">
        <f t="shared" ref="H49:I49" si="10">SUM(H50)</f>
        <v>0</v>
      </c>
      <c r="I49" s="230">
        <f t="shared" si="10"/>
        <v>1500</v>
      </c>
      <c r="J49" s="80">
        <f t="shared" si="9"/>
        <v>1</v>
      </c>
    </row>
    <row r="50" spans="1:10" s="203" customFormat="1" ht="56.25" customHeight="1">
      <c r="A50" s="53"/>
      <c r="B50" s="197"/>
      <c r="C50" s="197"/>
      <c r="D50" s="197"/>
      <c r="E50" s="197" t="s">
        <v>132</v>
      </c>
      <c r="F50" s="15" t="s">
        <v>287</v>
      </c>
      <c r="G50" s="199">
        <v>1500</v>
      </c>
      <c r="H50" s="200"/>
      <c r="I50" s="36">
        <v>1500</v>
      </c>
      <c r="J50" s="19">
        <f t="shared" si="9"/>
        <v>1</v>
      </c>
    </row>
    <row r="51" spans="1:10" ht="37.799999999999997" customHeight="1" thickBot="1">
      <c r="A51" s="53"/>
      <c r="B51" s="54" t="s">
        <v>151</v>
      </c>
      <c r="C51" s="332"/>
      <c r="D51" s="332"/>
      <c r="E51" s="54"/>
      <c r="F51" s="55" t="s">
        <v>214</v>
      </c>
      <c r="G51" s="333">
        <f>SUM(G52+G55+G61+G70+G82+G80)</f>
        <v>11314238.029999999</v>
      </c>
      <c r="H51" s="334"/>
      <c r="I51" s="56">
        <f>SUM(I52+I55+I61+I70+I82+I80)</f>
        <v>11924423.479999999</v>
      </c>
      <c r="J51" s="57">
        <f t="shared" ref="J51:J99" si="11">I51/G51</f>
        <v>1.0539307594892451</v>
      </c>
    </row>
    <row r="52" spans="1:10" ht="21" customHeight="1" thickTop="1">
      <c r="A52" s="53"/>
      <c r="B52" s="5"/>
      <c r="C52" s="329" t="s">
        <v>152</v>
      </c>
      <c r="D52" s="329"/>
      <c r="E52" s="315"/>
      <c r="F52" s="316" t="s">
        <v>154</v>
      </c>
      <c r="G52" s="330">
        <f>SUM(G54)</f>
        <v>10000</v>
      </c>
      <c r="H52" s="331"/>
      <c r="I52" s="313">
        <f>SUM(I54)</f>
        <v>4327.74</v>
      </c>
      <c r="J52" s="314">
        <f t="shared" si="11"/>
        <v>0.43277399999999999</v>
      </c>
    </row>
    <row r="53" spans="1:10" s="263" customFormat="1" ht="21" customHeight="1">
      <c r="A53" s="53"/>
      <c r="B53" s="298" t="s">
        <v>71</v>
      </c>
      <c r="C53" s="298" t="s">
        <v>72</v>
      </c>
      <c r="D53" s="298"/>
      <c r="E53" s="298" t="s">
        <v>73</v>
      </c>
      <c r="F53" s="298" t="s">
        <v>74</v>
      </c>
      <c r="G53" s="299" t="s">
        <v>75</v>
      </c>
      <c r="H53" s="299"/>
      <c r="I53" s="193" t="s">
        <v>76</v>
      </c>
      <c r="J53" s="193" t="s">
        <v>77</v>
      </c>
    </row>
    <row r="54" spans="1:10" ht="31.8" customHeight="1">
      <c r="A54" s="53"/>
      <c r="B54" s="5"/>
      <c r="C54" s="47"/>
      <c r="D54" s="47"/>
      <c r="E54" s="5" t="s">
        <v>153</v>
      </c>
      <c r="F54" s="9" t="s">
        <v>155</v>
      </c>
      <c r="G54" s="32">
        <v>10000</v>
      </c>
      <c r="H54" s="99"/>
      <c r="I54" s="36">
        <v>4327.74</v>
      </c>
      <c r="J54" s="19">
        <f>I54/G54</f>
        <v>0.43277399999999999</v>
      </c>
    </row>
    <row r="55" spans="1:10" ht="41.4" customHeight="1">
      <c r="A55" s="53"/>
      <c r="B55" s="5"/>
      <c r="C55" s="327" t="s">
        <v>156</v>
      </c>
      <c r="D55" s="327"/>
      <c r="E55" s="58"/>
      <c r="F55" s="101" t="s">
        <v>157</v>
      </c>
      <c r="G55" s="102">
        <f>SUM(G56+G57+G58+G59+G60)</f>
        <v>3245347.5</v>
      </c>
      <c r="H55" s="102">
        <f t="shared" ref="H55:I55" si="12">SUM(H56+H57+H58+H59+H60)</f>
        <v>0</v>
      </c>
      <c r="I55" s="102">
        <f t="shared" si="12"/>
        <v>3420243.39</v>
      </c>
      <c r="J55" s="103">
        <f t="shared" si="11"/>
        <v>1.0538912674220557</v>
      </c>
    </row>
    <row r="56" spans="1:10" s="45" customFormat="1" ht="18" customHeight="1">
      <c r="A56" s="53"/>
      <c r="B56" s="5"/>
      <c r="C56" s="47"/>
      <c r="D56" s="47"/>
      <c r="E56" s="5" t="s">
        <v>158</v>
      </c>
      <c r="F56" s="104" t="s">
        <v>164</v>
      </c>
      <c r="G56" s="28">
        <v>2831203.5</v>
      </c>
      <c r="H56" s="28"/>
      <c r="I56" s="36">
        <v>3006099.39</v>
      </c>
      <c r="J56" s="19">
        <f>SUM(I56/G56)</f>
        <v>1.0617743973543408</v>
      </c>
    </row>
    <row r="57" spans="1:10" s="45" customFormat="1" ht="18" customHeight="1">
      <c r="A57" s="53"/>
      <c r="B57" s="5"/>
      <c r="C57" s="47"/>
      <c r="D57" s="47"/>
      <c r="E57" s="5" t="s">
        <v>159</v>
      </c>
      <c r="F57" s="15" t="s">
        <v>165</v>
      </c>
      <c r="G57" s="28">
        <v>3246</v>
      </c>
      <c r="H57" s="28"/>
      <c r="I57" s="36">
        <v>3246</v>
      </c>
      <c r="J57" s="19">
        <f t="shared" ref="J57:J85" si="13">SUM(I57/G57)</f>
        <v>1</v>
      </c>
    </row>
    <row r="58" spans="1:10" s="45" customFormat="1" ht="18" customHeight="1">
      <c r="A58" s="53"/>
      <c r="B58" s="5"/>
      <c r="C58" s="47"/>
      <c r="D58" s="47"/>
      <c r="E58" s="5" t="s">
        <v>160</v>
      </c>
      <c r="F58" s="15" t="s">
        <v>166</v>
      </c>
      <c r="G58" s="28">
        <v>332973</v>
      </c>
      <c r="H58" s="28"/>
      <c r="I58" s="36">
        <v>332973</v>
      </c>
      <c r="J58" s="19">
        <f t="shared" si="13"/>
        <v>1</v>
      </c>
    </row>
    <row r="59" spans="1:10" s="45" customFormat="1" ht="15" customHeight="1">
      <c r="A59" s="53"/>
      <c r="B59" s="5"/>
      <c r="C59" s="47"/>
      <c r="D59" s="47"/>
      <c r="E59" s="5" t="s">
        <v>161</v>
      </c>
      <c r="F59" s="15" t="s">
        <v>167</v>
      </c>
      <c r="G59" s="28">
        <v>39011</v>
      </c>
      <c r="H59" s="28"/>
      <c r="I59" s="36">
        <v>39011</v>
      </c>
      <c r="J59" s="19">
        <f t="shared" si="13"/>
        <v>1</v>
      </c>
    </row>
    <row r="60" spans="1:10" ht="24.75" customHeight="1">
      <c r="A60" s="53"/>
      <c r="B60" s="5"/>
      <c r="C60" s="5"/>
      <c r="D60" s="5"/>
      <c r="E60" s="10" t="s">
        <v>163</v>
      </c>
      <c r="F60" s="11" t="s">
        <v>169</v>
      </c>
      <c r="G60" s="24">
        <v>38914</v>
      </c>
      <c r="H60" s="105"/>
      <c r="I60" s="36">
        <v>38914</v>
      </c>
      <c r="J60" s="19">
        <f t="shared" si="13"/>
        <v>1</v>
      </c>
    </row>
    <row r="61" spans="1:10" s="45" customFormat="1" ht="51.6" customHeight="1">
      <c r="A61" s="53"/>
      <c r="B61" s="87"/>
      <c r="C61" s="88" t="s">
        <v>170</v>
      </c>
      <c r="D61" s="92"/>
      <c r="E61" s="106"/>
      <c r="F61" s="50" t="s">
        <v>171</v>
      </c>
      <c r="G61" s="107">
        <f>SUM(G62+G63+G64+G65+G66+G67+G68+G69)</f>
        <v>2776234.5300000003</v>
      </c>
      <c r="H61" s="107"/>
      <c r="I61" s="60">
        <f>SUM(I62+I63+I64+I65+I66+I67+I68+I69)</f>
        <v>2801980.68</v>
      </c>
      <c r="J61" s="61">
        <f t="shared" si="13"/>
        <v>1.0092737662188791</v>
      </c>
    </row>
    <row r="62" spans="1:10" s="45" customFormat="1" ht="16.5" customHeight="1">
      <c r="A62" s="53"/>
      <c r="B62" s="87"/>
      <c r="C62" s="108"/>
      <c r="D62" s="5"/>
      <c r="E62" s="10" t="s">
        <v>158</v>
      </c>
      <c r="F62" s="109" t="s">
        <v>164</v>
      </c>
      <c r="G62" s="24">
        <v>1280000</v>
      </c>
      <c r="H62" s="105"/>
      <c r="I62" s="36">
        <v>1293747.22</v>
      </c>
      <c r="J62" s="19">
        <f t="shared" si="13"/>
        <v>1.0107400156249999</v>
      </c>
    </row>
    <row r="63" spans="1:10" s="45" customFormat="1" ht="16.5" customHeight="1">
      <c r="A63" s="53"/>
      <c r="B63" s="87"/>
      <c r="C63" s="110"/>
      <c r="D63" s="5"/>
      <c r="E63" s="10" t="s">
        <v>159</v>
      </c>
      <c r="F63" s="15" t="s">
        <v>165</v>
      </c>
      <c r="G63" s="24">
        <v>706000</v>
      </c>
      <c r="H63" s="105"/>
      <c r="I63" s="36">
        <v>708402.77</v>
      </c>
      <c r="J63" s="19">
        <f t="shared" si="13"/>
        <v>1.0034033569405099</v>
      </c>
    </row>
    <row r="64" spans="1:10" s="45" customFormat="1" ht="16.5" customHeight="1">
      <c r="A64" s="53"/>
      <c r="B64" s="87"/>
      <c r="C64" s="110"/>
      <c r="D64" s="5"/>
      <c r="E64" s="10" t="s">
        <v>160</v>
      </c>
      <c r="F64" s="15" t="s">
        <v>166</v>
      </c>
      <c r="G64" s="24">
        <v>138701.04</v>
      </c>
      <c r="H64" s="105"/>
      <c r="I64" s="36">
        <v>136394.54999999999</v>
      </c>
      <c r="J64" s="19">
        <f t="shared" si="13"/>
        <v>0.98337078078145612</v>
      </c>
    </row>
    <row r="65" spans="1:10" s="45" customFormat="1">
      <c r="A65" s="53"/>
      <c r="B65" s="87"/>
      <c r="C65" s="110"/>
      <c r="D65" s="5"/>
      <c r="E65" s="10" t="s">
        <v>161</v>
      </c>
      <c r="F65" s="15" t="s">
        <v>167</v>
      </c>
      <c r="G65" s="24">
        <v>284600</v>
      </c>
      <c r="H65" s="105"/>
      <c r="I65" s="36">
        <v>284670.36</v>
      </c>
      <c r="J65" s="19">
        <f t="shared" si="13"/>
        <v>1.0002472241742797</v>
      </c>
    </row>
    <row r="66" spans="1:10" s="45" customFormat="1">
      <c r="A66" s="53"/>
      <c r="B66" s="87"/>
      <c r="C66" s="110"/>
      <c r="D66" s="5"/>
      <c r="E66" s="10" t="s">
        <v>172</v>
      </c>
      <c r="F66" s="15" t="s">
        <v>254</v>
      </c>
      <c r="G66" s="24">
        <v>45000</v>
      </c>
      <c r="H66" s="105"/>
      <c r="I66" s="36">
        <v>50419</v>
      </c>
      <c r="J66" s="19">
        <f t="shared" si="13"/>
        <v>1.1204222222222222</v>
      </c>
    </row>
    <row r="67" spans="1:10" s="45" customFormat="1" ht="19.8" customHeight="1">
      <c r="A67" s="53"/>
      <c r="B67" s="87"/>
      <c r="C67" s="110"/>
      <c r="D67" s="5"/>
      <c r="E67" s="10" t="s">
        <v>162</v>
      </c>
      <c r="F67" s="15" t="s">
        <v>168</v>
      </c>
      <c r="G67" s="24">
        <v>307156</v>
      </c>
      <c r="H67" s="105"/>
      <c r="I67" s="307">
        <v>310925</v>
      </c>
      <c r="J67" s="19">
        <f t="shared" si="13"/>
        <v>1.0122706377215487</v>
      </c>
    </row>
    <row r="68" spans="1:10" s="45" customFormat="1" ht="22.2" customHeight="1">
      <c r="A68" s="53"/>
      <c r="B68" s="87"/>
      <c r="C68" s="110"/>
      <c r="D68" s="5"/>
      <c r="E68" s="10" t="s">
        <v>140</v>
      </c>
      <c r="F68" s="15" t="s">
        <v>181</v>
      </c>
      <c r="G68" s="24">
        <v>9777.49</v>
      </c>
      <c r="H68" s="105"/>
      <c r="I68" s="36">
        <v>10719.49</v>
      </c>
      <c r="J68" s="19">
        <f t="shared" si="13"/>
        <v>1.0963437446624849</v>
      </c>
    </row>
    <row r="69" spans="1:10" s="45" customFormat="1" ht="28.8" customHeight="1">
      <c r="A69" s="53"/>
      <c r="B69" s="87"/>
      <c r="C69" s="110"/>
      <c r="D69" s="5"/>
      <c r="E69" s="10" t="s">
        <v>163</v>
      </c>
      <c r="F69" s="11" t="s">
        <v>169</v>
      </c>
      <c r="G69" s="24">
        <v>5000</v>
      </c>
      <c r="H69" s="105"/>
      <c r="I69" s="36">
        <v>6702.29</v>
      </c>
      <c r="J69" s="19">
        <f t="shared" si="13"/>
        <v>1.3404579999999999</v>
      </c>
    </row>
    <row r="70" spans="1:10" s="45" customFormat="1" ht="30" customHeight="1">
      <c r="A70" s="53"/>
      <c r="B70" s="87"/>
      <c r="C70" s="88" t="s">
        <v>173</v>
      </c>
      <c r="D70" s="111"/>
      <c r="E70" s="112"/>
      <c r="F70" s="51" t="s">
        <v>291</v>
      </c>
      <c r="G70" s="25">
        <f>SUM(G71+G72+G73+G74+G75+G78+G76+G77+G79)</f>
        <v>345816.97</v>
      </c>
      <c r="H70" s="113"/>
      <c r="I70" s="38">
        <f>SUM(I71+I72+I73+I74+I75+I78+I76+I77+I79)</f>
        <v>333553.87</v>
      </c>
      <c r="J70" s="114">
        <f t="shared" si="13"/>
        <v>0.96453875586267501</v>
      </c>
    </row>
    <row r="71" spans="1:10" s="45" customFormat="1" ht="15.75" customHeight="1">
      <c r="A71" s="53"/>
      <c r="B71" s="87"/>
      <c r="C71" s="98"/>
      <c r="D71" s="111"/>
      <c r="E71" s="115" t="s">
        <v>174</v>
      </c>
      <c r="F71" s="14" t="s">
        <v>177</v>
      </c>
      <c r="G71" s="27">
        <v>47362</v>
      </c>
      <c r="H71" s="116"/>
      <c r="I71" s="39">
        <v>48024</v>
      </c>
      <c r="J71" s="19">
        <f t="shared" si="13"/>
        <v>1.013977450276593</v>
      </c>
    </row>
    <row r="72" spans="1:10" s="45" customFormat="1" ht="15" customHeight="1">
      <c r="A72" s="53"/>
      <c r="B72" s="87"/>
      <c r="C72" s="117"/>
      <c r="D72" s="111"/>
      <c r="E72" s="10" t="s">
        <v>175</v>
      </c>
      <c r="F72" s="11" t="s">
        <v>178</v>
      </c>
      <c r="G72" s="24">
        <v>13213</v>
      </c>
      <c r="H72" s="118"/>
      <c r="I72" s="32">
        <v>13213.32</v>
      </c>
      <c r="J72" s="19">
        <f t="shared" si="13"/>
        <v>1.0000242185726178</v>
      </c>
    </row>
    <row r="73" spans="1:10" s="45" customFormat="1" ht="24.6" customHeight="1">
      <c r="A73" s="53"/>
      <c r="B73" s="87"/>
      <c r="C73" s="117"/>
      <c r="D73" s="111"/>
      <c r="E73" s="10" t="s">
        <v>176</v>
      </c>
      <c r="F73" s="11" t="s">
        <v>179</v>
      </c>
      <c r="G73" s="24">
        <v>180525</v>
      </c>
      <c r="H73" s="118"/>
      <c r="I73" s="32">
        <v>167533.14000000001</v>
      </c>
      <c r="J73" s="19">
        <f t="shared" si="13"/>
        <v>0.92803290402991279</v>
      </c>
    </row>
    <row r="74" spans="1:10" s="45" customFormat="1" ht="37.200000000000003" customHeight="1">
      <c r="A74" s="53"/>
      <c r="B74" s="87"/>
      <c r="C74" s="117"/>
      <c r="D74" s="111"/>
      <c r="E74" s="10" t="s">
        <v>134</v>
      </c>
      <c r="F74" s="11" t="s">
        <v>180</v>
      </c>
      <c r="G74" s="24">
        <v>18484.87</v>
      </c>
      <c r="H74" s="118"/>
      <c r="I74" s="32">
        <v>18500.310000000001</v>
      </c>
      <c r="J74" s="19">
        <f t="shared" si="13"/>
        <v>1.0008352777163163</v>
      </c>
    </row>
    <row r="75" spans="1:10" s="45" customFormat="1" ht="25.2" customHeight="1">
      <c r="A75" s="53"/>
      <c r="B75" s="87"/>
      <c r="C75" s="117"/>
      <c r="D75" s="111"/>
      <c r="E75" s="10" t="s">
        <v>140</v>
      </c>
      <c r="F75" s="11" t="s">
        <v>181</v>
      </c>
      <c r="G75" s="24">
        <v>34.799999999999997</v>
      </c>
      <c r="H75" s="118"/>
      <c r="I75" s="32">
        <v>34.799999999999997</v>
      </c>
      <c r="J75" s="19">
        <f t="shared" si="13"/>
        <v>1</v>
      </c>
    </row>
    <row r="76" spans="1:10" s="203" customFormat="1" ht="16.8" customHeight="1">
      <c r="A76" s="53"/>
      <c r="B76" s="198"/>
      <c r="C76" s="117"/>
      <c r="D76" s="111"/>
      <c r="E76" s="10" t="s">
        <v>211</v>
      </c>
      <c r="F76" s="11" t="s">
        <v>231</v>
      </c>
      <c r="G76" s="24">
        <v>2160</v>
      </c>
      <c r="H76" s="118"/>
      <c r="I76" s="199">
        <v>2160</v>
      </c>
      <c r="J76" s="19">
        <f t="shared" si="13"/>
        <v>1</v>
      </c>
    </row>
    <row r="77" spans="1:10" s="203" customFormat="1" ht="15.6" customHeight="1">
      <c r="A77" s="53"/>
      <c r="B77" s="198"/>
      <c r="C77" s="117"/>
      <c r="D77" s="111"/>
      <c r="E77" s="10" t="s">
        <v>229</v>
      </c>
      <c r="F77" s="11" t="s">
        <v>232</v>
      </c>
      <c r="G77" s="24">
        <v>85.3</v>
      </c>
      <c r="H77" s="118"/>
      <c r="I77" s="199">
        <v>136.30000000000001</v>
      </c>
      <c r="J77" s="19">
        <f t="shared" si="13"/>
        <v>1.5978898007033999</v>
      </c>
    </row>
    <row r="78" spans="1:10" s="45" customFormat="1" ht="16.8" customHeight="1">
      <c r="A78" s="53"/>
      <c r="B78" s="87"/>
      <c r="C78" s="117"/>
      <c r="D78" s="111"/>
      <c r="E78" s="10" t="s">
        <v>142</v>
      </c>
      <c r="F78" s="11" t="s">
        <v>194</v>
      </c>
      <c r="G78" s="24">
        <v>13</v>
      </c>
      <c r="H78" s="105"/>
      <c r="I78" s="199">
        <v>13</v>
      </c>
      <c r="J78" s="19">
        <f t="shared" si="13"/>
        <v>1</v>
      </c>
    </row>
    <row r="79" spans="1:10" s="203" customFormat="1" ht="26.4" customHeight="1">
      <c r="A79" s="53"/>
      <c r="B79" s="198"/>
      <c r="C79" s="119"/>
      <c r="D79" s="119"/>
      <c r="E79" s="224" t="s">
        <v>230</v>
      </c>
      <c r="F79" s="225" t="s">
        <v>233</v>
      </c>
      <c r="G79" s="226">
        <v>83939</v>
      </c>
      <c r="H79" s="226"/>
      <c r="I79" s="150">
        <v>83939</v>
      </c>
      <c r="J79" s="151">
        <f t="shared" si="13"/>
        <v>1</v>
      </c>
    </row>
    <row r="80" spans="1:10" s="263" customFormat="1" ht="18" customHeight="1">
      <c r="A80" s="53"/>
      <c r="B80" s="256"/>
      <c r="C80" s="260" t="s">
        <v>260</v>
      </c>
      <c r="D80" s="271"/>
      <c r="E80" s="272"/>
      <c r="F80" s="273" t="s">
        <v>262</v>
      </c>
      <c r="G80" s="274">
        <f>SUM(G81)</f>
        <v>18319.03</v>
      </c>
      <c r="H80" s="274">
        <f t="shared" ref="H80:I80" si="14">SUM(H81)</f>
        <v>0</v>
      </c>
      <c r="I80" s="274">
        <f t="shared" si="14"/>
        <v>18319.03</v>
      </c>
      <c r="J80" s="80">
        <f t="shared" si="13"/>
        <v>1</v>
      </c>
    </row>
    <row r="81" spans="1:10" s="263" customFormat="1" ht="26.4" customHeight="1">
      <c r="A81" s="53"/>
      <c r="B81" s="256"/>
      <c r="C81" s="235"/>
      <c r="D81" s="267"/>
      <c r="E81" s="269" t="s">
        <v>261</v>
      </c>
      <c r="F81" s="270" t="s">
        <v>263</v>
      </c>
      <c r="G81" s="266">
        <v>18319.03</v>
      </c>
      <c r="H81" s="268"/>
      <c r="I81" s="150">
        <v>18319.03</v>
      </c>
      <c r="J81" s="151">
        <f t="shared" si="13"/>
        <v>1</v>
      </c>
    </row>
    <row r="82" spans="1:10" ht="24.6" customHeight="1">
      <c r="A82" s="53"/>
      <c r="B82" s="87"/>
      <c r="C82" s="219" t="s">
        <v>182</v>
      </c>
      <c r="D82" s="220"/>
      <c r="E82" s="49"/>
      <c r="F82" s="221" t="s">
        <v>183</v>
      </c>
      <c r="G82" s="222">
        <f>SUM(G83+G85)</f>
        <v>4918520</v>
      </c>
      <c r="H82" s="223"/>
      <c r="I82" s="79">
        <f>SUM(I83+I85)</f>
        <v>5345998.7699999996</v>
      </c>
      <c r="J82" s="61">
        <f t="shared" si="13"/>
        <v>1.0869120731439539</v>
      </c>
    </row>
    <row r="83" spans="1:10" ht="16.8" customHeight="1">
      <c r="A83" s="53"/>
      <c r="B83" s="87"/>
      <c r="C83" s="108"/>
      <c r="D83" s="5"/>
      <c r="E83" s="10" t="s">
        <v>184</v>
      </c>
      <c r="F83" s="11" t="s">
        <v>154</v>
      </c>
      <c r="G83" s="24">
        <v>4648520</v>
      </c>
      <c r="H83" s="105"/>
      <c r="I83" s="36">
        <v>5031708</v>
      </c>
      <c r="J83" s="19">
        <f t="shared" si="13"/>
        <v>1.0824322580090007</v>
      </c>
    </row>
    <row r="84" spans="1:10" s="263" customFormat="1" ht="16.8" customHeight="1">
      <c r="A84" s="53"/>
      <c r="B84" s="191" t="s">
        <v>71</v>
      </c>
      <c r="C84" s="191" t="s">
        <v>72</v>
      </c>
      <c r="D84" s="191"/>
      <c r="E84" s="191" t="s">
        <v>73</v>
      </c>
      <c r="F84" s="191" t="s">
        <v>74</v>
      </c>
      <c r="G84" s="192" t="s">
        <v>75</v>
      </c>
      <c r="H84" s="192"/>
      <c r="I84" s="193" t="s">
        <v>76</v>
      </c>
      <c r="J84" s="193" t="s">
        <v>77</v>
      </c>
    </row>
    <row r="85" spans="1:10" s="45" customFormat="1" ht="15.6" customHeight="1">
      <c r="A85" s="53"/>
      <c r="B85" s="216"/>
      <c r="C85" s="110"/>
      <c r="D85" s="204"/>
      <c r="E85" s="10" t="s">
        <v>185</v>
      </c>
      <c r="F85" s="11" t="s">
        <v>186</v>
      </c>
      <c r="G85" s="24">
        <v>270000</v>
      </c>
      <c r="H85" s="105"/>
      <c r="I85" s="307">
        <v>314290.77</v>
      </c>
      <c r="J85" s="19">
        <f t="shared" si="13"/>
        <v>1.164039888888889</v>
      </c>
    </row>
    <row r="86" spans="1:10" ht="17.100000000000001" customHeight="1" thickBot="1">
      <c r="A86" s="53"/>
      <c r="B86" s="54" t="s">
        <v>27</v>
      </c>
      <c r="C86" s="332"/>
      <c r="D86" s="332"/>
      <c r="E86" s="54"/>
      <c r="F86" s="55" t="s">
        <v>28</v>
      </c>
      <c r="G86" s="358">
        <f>SUM(G87+G92+G94+G96+G89)</f>
        <v>24039937</v>
      </c>
      <c r="H86" s="359"/>
      <c r="I86" s="56">
        <f>SUM(I87+I92+I94+I96+I89)</f>
        <v>24048896.109999999</v>
      </c>
      <c r="J86" s="57">
        <v>0.999</v>
      </c>
    </row>
    <row r="87" spans="1:10" s="46" customFormat="1" ht="25.8" customHeight="1" thickTop="1">
      <c r="A87" s="53"/>
      <c r="B87" s="62"/>
      <c r="C87" s="121" t="s">
        <v>187</v>
      </c>
      <c r="D87" s="62"/>
      <c r="E87" s="62"/>
      <c r="F87" s="122" t="s">
        <v>189</v>
      </c>
      <c r="G87" s="123">
        <f>SUM(G88)</f>
        <v>11143674</v>
      </c>
      <c r="H87" s="124"/>
      <c r="I87" s="125">
        <f>SUM(I88)</f>
        <v>11143674</v>
      </c>
      <c r="J87" s="82">
        <f>SUM(I87/G87)</f>
        <v>1</v>
      </c>
    </row>
    <row r="88" spans="1:10" s="46" customFormat="1" ht="15.6" customHeight="1">
      <c r="A88" s="53"/>
      <c r="B88" s="62"/>
      <c r="C88" s="126"/>
      <c r="D88" s="62"/>
      <c r="E88" s="127" t="s">
        <v>188</v>
      </c>
      <c r="F88" s="104" t="s">
        <v>190</v>
      </c>
      <c r="G88" s="32">
        <v>11143674</v>
      </c>
      <c r="H88" s="42"/>
      <c r="I88" s="36">
        <v>11143674</v>
      </c>
      <c r="J88" s="95">
        <f t="shared" ref="J88:J93" si="15">SUM(I88/G88)</f>
        <v>1</v>
      </c>
    </row>
    <row r="89" spans="1:10" s="263" customFormat="1" ht="25.2" customHeight="1">
      <c r="A89" s="53"/>
      <c r="B89" s="275"/>
      <c r="C89" s="277" t="s">
        <v>264</v>
      </c>
      <c r="D89" s="276"/>
      <c r="E89" s="261"/>
      <c r="F89" s="285" t="s">
        <v>267</v>
      </c>
      <c r="G89" s="262">
        <f>SUM(G90:G91)</f>
        <v>3731244</v>
      </c>
      <c r="H89" s="262"/>
      <c r="I89" s="262">
        <f>SUM(I90:I91)</f>
        <v>3731244</v>
      </c>
      <c r="J89" s="61">
        <f t="shared" si="15"/>
        <v>1</v>
      </c>
    </row>
    <row r="90" spans="1:10" s="263" customFormat="1" ht="16.2" customHeight="1">
      <c r="A90" s="53"/>
      <c r="B90" s="275"/>
      <c r="C90" s="278"/>
      <c r="D90" s="276"/>
      <c r="E90" s="280" t="s">
        <v>265</v>
      </c>
      <c r="F90" s="279" t="s">
        <v>268</v>
      </c>
      <c r="G90" s="281">
        <v>811964</v>
      </c>
      <c r="H90" s="96"/>
      <c r="I90" s="43">
        <v>811964</v>
      </c>
      <c r="J90" s="44">
        <f t="shared" si="15"/>
        <v>1</v>
      </c>
    </row>
    <row r="91" spans="1:10" s="263" customFormat="1" ht="57.6" customHeight="1">
      <c r="A91" s="53"/>
      <c r="B91" s="62"/>
      <c r="C91" s="126"/>
      <c r="D91" s="275"/>
      <c r="E91" s="283" t="s">
        <v>266</v>
      </c>
      <c r="F91" s="282" t="s">
        <v>269</v>
      </c>
      <c r="G91" s="257">
        <v>2919280</v>
      </c>
      <c r="H91" s="258"/>
      <c r="I91" s="96">
        <v>2919280</v>
      </c>
      <c r="J91" s="151">
        <f t="shared" si="15"/>
        <v>1</v>
      </c>
    </row>
    <row r="92" spans="1:10" s="46" customFormat="1" ht="16.2" customHeight="1">
      <c r="A92" s="53"/>
      <c r="B92" s="62"/>
      <c r="C92" s="128" t="s">
        <v>191</v>
      </c>
      <c r="D92" s="69"/>
      <c r="E92" s="148"/>
      <c r="F92" s="129" t="s">
        <v>192</v>
      </c>
      <c r="G92" s="38">
        <f>SUM(G93)</f>
        <v>8791775</v>
      </c>
      <c r="H92" s="38"/>
      <c r="I92" s="38">
        <f>SUM(I93)</f>
        <v>8791775</v>
      </c>
      <c r="J92" s="284">
        <f t="shared" si="15"/>
        <v>1</v>
      </c>
    </row>
    <row r="93" spans="1:10" s="46" customFormat="1" ht="17.100000000000001" customHeight="1">
      <c r="A93" s="53"/>
      <c r="B93" s="62"/>
      <c r="C93" s="128"/>
      <c r="D93" s="69"/>
      <c r="E93" s="127" t="s">
        <v>188</v>
      </c>
      <c r="F93" s="70" t="s">
        <v>193</v>
      </c>
      <c r="G93" s="33">
        <v>8791775</v>
      </c>
      <c r="H93" s="33"/>
      <c r="I93" s="33">
        <v>8791775</v>
      </c>
      <c r="J93" s="130">
        <f t="shared" si="15"/>
        <v>1</v>
      </c>
    </row>
    <row r="94" spans="1:10" ht="17.100000000000001" customHeight="1">
      <c r="A94" s="53"/>
      <c r="B94" s="62"/>
      <c r="C94" s="126" t="s">
        <v>129</v>
      </c>
      <c r="D94" s="62"/>
      <c r="E94" s="62"/>
      <c r="F94" s="131" t="s">
        <v>130</v>
      </c>
      <c r="G94" s="90">
        <f>SUM(G95)</f>
        <v>58000</v>
      </c>
      <c r="H94" s="90"/>
      <c r="I94" s="90">
        <f>SUM(I95)</f>
        <v>66959.11</v>
      </c>
      <c r="J94" s="132">
        <f>SUM(I94/G94)</f>
        <v>1.1544674137931035</v>
      </c>
    </row>
    <row r="95" spans="1:10" ht="18.600000000000001" customHeight="1">
      <c r="A95" s="53"/>
      <c r="B95" s="62"/>
      <c r="C95" s="133"/>
      <c r="D95" s="133"/>
      <c r="E95" s="134" t="s">
        <v>142</v>
      </c>
      <c r="F95" s="135" t="s">
        <v>194</v>
      </c>
      <c r="G95" s="136">
        <v>58000</v>
      </c>
      <c r="H95" s="136"/>
      <c r="I95" s="136">
        <v>66959.11</v>
      </c>
      <c r="J95" s="137">
        <f>SUM(I95/G95)</f>
        <v>1.1544674137931035</v>
      </c>
    </row>
    <row r="96" spans="1:10" ht="17.100000000000001" customHeight="1">
      <c r="A96" s="53"/>
      <c r="B96" s="198"/>
      <c r="C96" s="350" t="s">
        <v>195</v>
      </c>
      <c r="D96" s="350"/>
      <c r="E96" s="201"/>
      <c r="F96" s="147" t="s">
        <v>196</v>
      </c>
      <c r="G96" s="360">
        <f>SUM(G97)</f>
        <v>315244</v>
      </c>
      <c r="H96" s="360"/>
      <c r="I96" s="202">
        <f>SUM(I97)</f>
        <v>315244</v>
      </c>
      <c r="J96" s="61">
        <f t="shared" si="11"/>
        <v>1</v>
      </c>
    </row>
    <row r="97" spans="1:17" ht="17.100000000000001" customHeight="1">
      <c r="A97" s="53"/>
      <c r="B97" s="5"/>
      <c r="C97" s="326"/>
      <c r="D97" s="326"/>
      <c r="E97" s="197" t="s">
        <v>188</v>
      </c>
      <c r="F97" s="15" t="s">
        <v>197</v>
      </c>
      <c r="G97" s="338">
        <v>315244</v>
      </c>
      <c r="H97" s="339"/>
      <c r="I97" s="36">
        <v>315244</v>
      </c>
      <c r="J97" s="19">
        <f t="shared" si="11"/>
        <v>1</v>
      </c>
    </row>
    <row r="98" spans="1:17" ht="17.100000000000001" customHeight="1" thickBot="1">
      <c r="A98" s="53"/>
      <c r="B98" s="215" t="s">
        <v>29</v>
      </c>
      <c r="C98" s="337"/>
      <c r="D98" s="337"/>
      <c r="E98" s="215"/>
      <c r="F98" s="75" t="s">
        <v>30</v>
      </c>
      <c r="G98" s="335">
        <f>SUM(G99+G103+G105+G114+G117+G112)</f>
        <v>1086234.06</v>
      </c>
      <c r="H98" s="336"/>
      <c r="I98" s="76">
        <f>SUM(I99+I103+I105+I114+I117+I112)</f>
        <v>1070292.4900000002</v>
      </c>
      <c r="J98" s="77">
        <f t="shared" si="11"/>
        <v>0.9853240009800468</v>
      </c>
    </row>
    <row r="99" spans="1:17" ht="17.100000000000001" customHeight="1" thickTop="1">
      <c r="A99" s="53"/>
      <c r="B99" s="5"/>
      <c r="C99" s="323" t="s">
        <v>31</v>
      </c>
      <c r="D99" s="323"/>
      <c r="E99" s="64"/>
      <c r="F99" s="78" t="s">
        <v>32</v>
      </c>
      <c r="G99" s="324">
        <f>SUM(G100+G101)</f>
        <v>439560</v>
      </c>
      <c r="H99" s="325"/>
      <c r="I99" s="79">
        <f>SUM(I100+I101+I102)</f>
        <v>440800.80000000005</v>
      </c>
      <c r="J99" s="80">
        <f t="shared" si="11"/>
        <v>1.0028228228228229</v>
      </c>
    </row>
    <row r="100" spans="1:17" ht="21" customHeight="1">
      <c r="A100" s="53"/>
      <c r="B100" s="5"/>
      <c r="C100" s="326"/>
      <c r="D100" s="326"/>
      <c r="E100" s="20" t="s">
        <v>136</v>
      </c>
      <c r="F100" s="83" t="s">
        <v>149</v>
      </c>
      <c r="G100" s="27">
        <v>102660</v>
      </c>
      <c r="H100" s="27" t="s">
        <v>79</v>
      </c>
      <c r="I100" s="43">
        <v>103896.52</v>
      </c>
      <c r="J100" s="44">
        <f>SUM(I100/G100)</f>
        <v>1.0120448081044224</v>
      </c>
    </row>
    <row r="101" spans="1:17" s="263" customFormat="1" ht="35.4" customHeight="1">
      <c r="A101" s="53"/>
      <c r="B101" s="255"/>
      <c r="C101" s="255"/>
      <c r="D101" s="255"/>
      <c r="E101" s="255" t="s">
        <v>270</v>
      </c>
      <c r="F101" s="15" t="s">
        <v>271</v>
      </c>
      <c r="G101" s="24">
        <v>336900</v>
      </c>
      <c r="H101" s="286"/>
      <c r="I101" s="36">
        <v>336900</v>
      </c>
      <c r="J101" s="19">
        <f>SUM(I101/G101)</f>
        <v>1</v>
      </c>
    </row>
    <row r="102" spans="1:17" s="303" customFormat="1" ht="33" customHeight="1">
      <c r="A102" s="53"/>
      <c r="B102" s="302"/>
      <c r="C102" s="302"/>
      <c r="D102" s="302"/>
      <c r="E102" s="302" t="s">
        <v>285</v>
      </c>
      <c r="F102" s="15" t="s">
        <v>286</v>
      </c>
      <c r="G102" s="24">
        <v>0</v>
      </c>
      <c r="H102" s="286"/>
      <c r="I102" s="36">
        <v>4.28</v>
      </c>
      <c r="J102" s="19">
        <v>0</v>
      </c>
    </row>
    <row r="103" spans="1:17" ht="16.2" customHeight="1">
      <c r="A103" s="53"/>
      <c r="B103" s="5"/>
      <c r="C103" s="327" t="s">
        <v>33</v>
      </c>
      <c r="D103" s="327"/>
      <c r="E103" s="58"/>
      <c r="F103" s="59" t="s">
        <v>34</v>
      </c>
      <c r="G103" s="25">
        <f>SUM(G104)</f>
        <v>126506</v>
      </c>
      <c r="H103" s="138" t="s">
        <v>80</v>
      </c>
      <c r="I103" s="60">
        <f>SUM(I104)</f>
        <v>126506</v>
      </c>
      <c r="J103" s="61">
        <f>I103/G103</f>
        <v>1</v>
      </c>
      <c r="Q103" s="263"/>
    </row>
    <row r="104" spans="1:17" ht="36" customHeight="1">
      <c r="A104" s="53"/>
      <c r="B104" s="5"/>
      <c r="C104" s="326"/>
      <c r="D104" s="326"/>
      <c r="E104" s="20" t="s">
        <v>198</v>
      </c>
      <c r="F104" s="83" t="s">
        <v>293</v>
      </c>
      <c r="G104" s="27">
        <v>126506</v>
      </c>
      <c r="H104" s="26" t="s">
        <v>81</v>
      </c>
      <c r="I104" s="43">
        <v>126506</v>
      </c>
      <c r="J104" s="44">
        <f>I104/G104</f>
        <v>1</v>
      </c>
    </row>
    <row r="105" spans="1:17" ht="17.100000000000001" customHeight="1">
      <c r="A105" s="53"/>
      <c r="B105" s="5"/>
      <c r="C105" s="327" t="s">
        <v>35</v>
      </c>
      <c r="D105" s="327"/>
      <c r="E105" s="139"/>
      <c r="F105" s="140" t="s">
        <v>36</v>
      </c>
      <c r="G105" s="34">
        <f>SUM(G106+G107+G109+G110+G111+G108)</f>
        <v>276192</v>
      </c>
      <c r="H105" s="35" t="s">
        <v>94</v>
      </c>
      <c r="I105" s="60">
        <f>SUM(I106+I107+I109+I110+I111+I108)</f>
        <v>268624.02999999997</v>
      </c>
      <c r="J105" s="61">
        <f t="shared" ref="J105" si="16">I105/G105</f>
        <v>0.97259888048893517</v>
      </c>
    </row>
    <row r="106" spans="1:17" ht="21.75" customHeight="1">
      <c r="A106" s="53"/>
      <c r="B106" s="5"/>
      <c r="C106" s="47"/>
      <c r="D106" s="141"/>
      <c r="E106" s="98" t="s">
        <v>199</v>
      </c>
      <c r="F106" s="142" t="s">
        <v>201</v>
      </c>
      <c r="G106" s="29">
        <v>30079</v>
      </c>
      <c r="H106" s="28"/>
      <c r="I106" s="143">
        <v>30248</v>
      </c>
      <c r="J106" s="19">
        <f>SUM(I106/G106)</f>
        <v>1.0056185378503275</v>
      </c>
    </row>
    <row r="107" spans="1:17" ht="33" customHeight="1">
      <c r="A107" s="53"/>
      <c r="B107" s="5"/>
      <c r="C107" s="326"/>
      <c r="D107" s="328"/>
      <c r="E107" s="117" t="s">
        <v>200</v>
      </c>
      <c r="F107" s="85" t="s">
        <v>292</v>
      </c>
      <c r="G107" s="29">
        <v>118412</v>
      </c>
      <c r="H107" s="28" t="s">
        <v>95</v>
      </c>
      <c r="I107" s="143">
        <v>114295.5</v>
      </c>
      <c r="J107" s="19">
        <f t="shared" ref="J107:J113" si="17">SUM(I107/G107)</f>
        <v>0.96523578691348855</v>
      </c>
    </row>
    <row r="108" spans="1:17" s="207" customFormat="1" ht="15" customHeight="1">
      <c r="A108" s="53"/>
      <c r="B108" s="204"/>
      <c r="C108" s="204"/>
      <c r="D108" s="216"/>
      <c r="E108" s="204" t="s">
        <v>202</v>
      </c>
      <c r="F108" s="15" t="s">
        <v>203</v>
      </c>
      <c r="G108" s="29">
        <v>20000</v>
      </c>
      <c r="H108" s="28"/>
      <c r="I108" s="143">
        <v>16422.349999999999</v>
      </c>
      <c r="J108" s="19">
        <f t="shared" si="17"/>
        <v>0.82111749999999994</v>
      </c>
    </row>
    <row r="109" spans="1:17" ht="13.8" customHeight="1">
      <c r="A109" s="53"/>
      <c r="B109" s="5"/>
      <c r="C109" s="326"/>
      <c r="D109" s="328"/>
      <c r="E109" s="117" t="s">
        <v>142</v>
      </c>
      <c r="F109" s="85" t="s">
        <v>148</v>
      </c>
      <c r="G109" s="29">
        <v>60</v>
      </c>
      <c r="H109" s="30" t="s">
        <v>96</v>
      </c>
      <c r="I109" s="36">
        <v>0</v>
      </c>
      <c r="J109" s="19">
        <f t="shared" si="17"/>
        <v>0</v>
      </c>
    </row>
    <row r="110" spans="1:17" ht="13.8" customHeight="1">
      <c r="A110" s="53"/>
      <c r="B110" s="5"/>
      <c r="C110" s="326"/>
      <c r="D110" s="326"/>
      <c r="E110" s="5" t="s">
        <v>136</v>
      </c>
      <c r="F110" s="144" t="s">
        <v>149</v>
      </c>
      <c r="G110" s="29">
        <v>200</v>
      </c>
      <c r="H110" s="31" t="s">
        <v>97</v>
      </c>
      <c r="I110" s="36">
        <v>220</v>
      </c>
      <c r="J110" s="19">
        <f t="shared" si="17"/>
        <v>1.1000000000000001</v>
      </c>
    </row>
    <row r="111" spans="1:17" ht="36" customHeight="1">
      <c r="A111" s="53"/>
      <c r="B111" s="5"/>
      <c r="C111" s="326"/>
      <c r="D111" s="326"/>
      <c r="E111" s="5" t="s">
        <v>198</v>
      </c>
      <c r="F111" s="15" t="s">
        <v>293</v>
      </c>
      <c r="G111" s="24">
        <v>107441</v>
      </c>
      <c r="H111" s="27" t="s">
        <v>98</v>
      </c>
      <c r="I111" s="36">
        <v>107438.18</v>
      </c>
      <c r="J111" s="151">
        <f t="shared" si="17"/>
        <v>0.99997375303655023</v>
      </c>
      <c r="K111" s="263"/>
      <c r="L111" s="263"/>
      <c r="M111" s="263"/>
      <c r="N111" s="263"/>
      <c r="O111" s="263"/>
      <c r="P111" s="263"/>
    </row>
    <row r="112" spans="1:17" s="263" customFormat="1" ht="13.2" customHeight="1">
      <c r="A112" s="53"/>
      <c r="B112" s="256"/>
      <c r="C112" s="259" t="s">
        <v>272</v>
      </c>
      <c r="D112" s="259"/>
      <c r="E112" s="259"/>
      <c r="F112" s="147" t="s">
        <v>273</v>
      </c>
      <c r="G112" s="107">
        <f>SUM(G113)</f>
        <v>622.85</v>
      </c>
      <c r="H112" s="107"/>
      <c r="I112" s="262">
        <f>SUM(I113)</f>
        <v>622.85</v>
      </c>
      <c r="J112" s="61">
        <f t="shared" si="17"/>
        <v>1</v>
      </c>
    </row>
    <row r="113" spans="1:10" s="263" customFormat="1" ht="23.4" customHeight="1">
      <c r="A113" s="53"/>
      <c r="B113" s="255"/>
      <c r="C113" s="256"/>
      <c r="D113" s="111"/>
      <c r="E113" s="255" t="s">
        <v>256</v>
      </c>
      <c r="F113" s="15" t="s">
        <v>257</v>
      </c>
      <c r="G113" s="24">
        <v>622.85</v>
      </c>
      <c r="H113" s="24"/>
      <c r="I113" s="36">
        <v>622.85</v>
      </c>
      <c r="J113" s="19">
        <f t="shared" si="17"/>
        <v>1</v>
      </c>
    </row>
    <row r="114" spans="1:10" ht="15.6" customHeight="1">
      <c r="A114" s="53"/>
      <c r="B114" s="5"/>
      <c r="C114" s="354" t="s">
        <v>37</v>
      </c>
      <c r="D114" s="355"/>
      <c r="E114" s="58"/>
      <c r="F114" s="59" t="s">
        <v>38</v>
      </c>
      <c r="G114" s="25">
        <f>SUM(G115)</f>
        <v>110520.5</v>
      </c>
      <c r="H114" s="26" t="s">
        <v>99</v>
      </c>
      <c r="I114" s="60">
        <f>SUM(I115)</f>
        <v>101081.2</v>
      </c>
      <c r="J114" s="61">
        <f t="shared" ref="J114:J115" si="18">I114/G114</f>
        <v>0.9145923154527893</v>
      </c>
    </row>
    <row r="115" spans="1:10" ht="17.100000000000001" customHeight="1">
      <c r="A115" s="53"/>
      <c r="B115" s="5"/>
      <c r="C115" s="356"/>
      <c r="D115" s="357"/>
      <c r="E115" s="20" t="s">
        <v>202</v>
      </c>
      <c r="F115" s="83" t="s">
        <v>203</v>
      </c>
      <c r="G115" s="27">
        <v>110520.5</v>
      </c>
      <c r="H115" s="26" t="s">
        <v>100</v>
      </c>
      <c r="I115" s="36">
        <v>101081.2</v>
      </c>
      <c r="J115" s="19">
        <f t="shared" si="18"/>
        <v>0.9145923154527893</v>
      </c>
    </row>
    <row r="116" spans="1:10" s="263" customFormat="1" ht="17.100000000000001" customHeight="1">
      <c r="A116" s="53"/>
      <c r="B116" s="191" t="s">
        <v>71</v>
      </c>
      <c r="C116" s="191" t="s">
        <v>72</v>
      </c>
      <c r="D116" s="191"/>
      <c r="E116" s="191" t="s">
        <v>73</v>
      </c>
      <c r="F116" s="191" t="s">
        <v>74</v>
      </c>
      <c r="G116" s="192" t="s">
        <v>75</v>
      </c>
      <c r="H116" s="192"/>
      <c r="I116" s="193" t="s">
        <v>76</v>
      </c>
      <c r="J116" s="193" t="s">
        <v>77</v>
      </c>
    </row>
    <row r="117" spans="1:10" ht="35.4" customHeight="1">
      <c r="A117" s="53"/>
      <c r="B117" s="117"/>
      <c r="C117" s="218" t="s">
        <v>120</v>
      </c>
      <c r="D117" s="218"/>
      <c r="E117" s="218"/>
      <c r="F117" s="287" t="s">
        <v>121</v>
      </c>
      <c r="G117" s="107">
        <f>SUM(G118)</f>
        <v>132832.71</v>
      </c>
      <c r="H117" s="107"/>
      <c r="I117" s="60">
        <f>SUM(I118)</f>
        <v>132657.60999999999</v>
      </c>
      <c r="J117" s="61">
        <f>SUM(I117/G117)</f>
        <v>0.99868180058962885</v>
      </c>
    </row>
    <row r="118" spans="1:10" ht="46.2" customHeight="1">
      <c r="A118" s="53"/>
      <c r="B118" s="117"/>
      <c r="C118" s="100"/>
      <c r="D118" s="231"/>
      <c r="E118" s="117" t="s">
        <v>132</v>
      </c>
      <c r="F118" s="83" t="s">
        <v>296</v>
      </c>
      <c r="G118" s="145">
        <v>132832.71</v>
      </c>
      <c r="H118" s="28"/>
      <c r="I118" s="36">
        <v>132657.60999999999</v>
      </c>
      <c r="J118" s="95">
        <f>I118/G118</f>
        <v>0.99868180058962885</v>
      </c>
    </row>
    <row r="119" spans="1:10" s="207" customFormat="1" ht="16.2" customHeight="1" thickBot="1">
      <c r="A119" s="53"/>
      <c r="B119" s="227" t="s">
        <v>238</v>
      </c>
      <c r="C119" s="227"/>
      <c r="D119" s="227"/>
      <c r="E119" s="227"/>
      <c r="F119" s="228" t="s">
        <v>240</v>
      </c>
      <c r="G119" s="233">
        <f>SUM(G122+G120)</f>
        <v>24288.639999999999</v>
      </c>
      <c r="H119" s="233">
        <f t="shared" ref="H119:I119" si="19">SUM(H122+H120)</f>
        <v>1153504</v>
      </c>
      <c r="I119" s="233">
        <f t="shared" si="19"/>
        <v>24288.639999999999</v>
      </c>
      <c r="J119" s="234">
        <f>I119/G119</f>
        <v>1</v>
      </c>
    </row>
    <row r="120" spans="1:10" s="263" customFormat="1" ht="16.2" customHeight="1" thickTop="1">
      <c r="A120" s="53"/>
      <c r="B120" s="256"/>
      <c r="C120" s="363" t="s">
        <v>274</v>
      </c>
      <c r="D120" s="364"/>
      <c r="E120" s="219"/>
      <c r="F120" s="229" t="s">
        <v>275</v>
      </c>
      <c r="G120" s="232">
        <f>SUM(G121)</f>
        <v>649.02</v>
      </c>
      <c r="H120" s="30" t="s">
        <v>101</v>
      </c>
      <c r="I120" s="79">
        <f>SUM(I121)</f>
        <v>649.02</v>
      </c>
      <c r="J120" s="80">
        <f t="shared" ref="J120:J121" si="20">I120/G120</f>
        <v>1</v>
      </c>
    </row>
    <row r="121" spans="1:10" s="263" customFormat="1" ht="16.2" customHeight="1">
      <c r="A121" s="53"/>
      <c r="B121" s="255"/>
      <c r="C121" s="365"/>
      <c r="D121" s="366"/>
      <c r="E121" s="288" t="s">
        <v>136</v>
      </c>
      <c r="F121" s="289" t="s">
        <v>149</v>
      </c>
      <c r="G121" s="290">
        <v>649.02</v>
      </c>
      <c r="H121" s="291" t="s">
        <v>88</v>
      </c>
      <c r="I121" s="94">
        <v>649.02</v>
      </c>
      <c r="J121" s="95">
        <f t="shared" si="20"/>
        <v>1</v>
      </c>
    </row>
    <row r="122" spans="1:10" ht="17.100000000000001" customHeight="1">
      <c r="A122" s="53"/>
      <c r="B122" s="87"/>
      <c r="C122" s="363" t="s">
        <v>239</v>
      </c>
      <c r="D122" s="364"/>
      <c r="E122" s="219"/>
      <c r="F122" s="229" t="s">
        <v>6</v>
      </c>
      <c r="G122" s="232">
        <f>SUM(G123)</f>
        <v>23639.62</v>
      </c>
      <c r="H122" s="30" t="s">
        <v>101</v>
      </c>
      <c r="I122" s="79">
        <f>SUM(I123)</f>
        <v>23639.62</v>
      </c>
      <c r="J122" s="80">
        <f t="shared" ref="J122:J127" si="21">I122/G122</f>
        <v>1</v>
      </c>
    </row>
    <row r="123" spans="1:10" ht="34.200000000000003" customHeight="1">
      <c r="A123" s="53"/>
      <c r="B123" s="5"/>
      <c r="C123" s="361"/>
      <c r="D123" s="362"/>
      <c r="E123" s="304" t="s">
        <v>270</v>
      </c>
      <c r="F123" s="144" t="s">
        <v>271</v>
      </c>
      <c r="G123" s="24">
        <v>23639.62</v>
      </c>
      <c r="H123" s="27" t="s">
        <v>88</v>
      </c>
      <c r="I123" s="43">
        <v>23639.62</v>
      </c>
      <c r="J123" s="44">
        <f t="shared" si="21"/>
        <v>1</v>
      </c>
    </row>
    <row r="124" spans="1:10" ht="17.100000000000001" customHeight="1" thickBot="1">
      <c r="A124" s="53"/>
      <c r="B124" s="54" t="s">
        <v>40</v>
      </c>
      <c r="C124" s="332"/>
      <c r="D124" s="332"/>
      <c r="E124" s="54"/>
      <c r="F124" s="55" t="s">
        <v>41</v>
      </c>
      <c r="G124" s="333">
        <f>SUM(G125+G127+G130+G132+G134+G136+G139+G141)</f>
        <v>1393806</v>
      </c>
      <c r="H124" s="334"/>
      <c r="I124" s="56">
        <f>SUM(I125+I127+I130+I132+I134+I136+I139+I141)</f>
        <v>1404479.85</v>
      </c>
      <c r="J124" s="57">
        <f t="shared" si="21"/>
        <v>1.0076580600169609</v>
      </c>
    </row>
    <row r="125" spans="1:10" ht="17.100000000000001" customHeight="1" thickTop="1">
      <c r="A125" s="53"/>
      <c r="B125" s="5"/>
      <c r="C125" s="323" t="s">
        <v>42</v>
      </c>
      <c r="D125" s="323"/>
      <c r="E125" s="64"/>
      <c r="F125" s="78" t="s">
        <v>43</v>
      </c>
      <c r="G125" s="324">
        <f>SUM(G126)</f>
        <v>40000</v>
      </c>
      <c r="H125" s="325"/>
      <c r="I125" s="79">
        <f>SUM(I126)</f>
        <v>55981.9</v>
      </c>
      <c r="J125" s="80">
        <f t="shared" si="21"/>
        <v>1.3995474999999999</v>
      </c>
    </row>
    <row r="126" spans="1:10" ht="15" customHeight="1">
      <c r="A126" s="53"/>
      <c r="B126" s="204"/>
      <c r="C126" s="326"/>
      <c r="D126" s="326"/>
      <c r="E126" s="20" t="s">
        <v>202</v>
      </c>
      <c r="F126" s="83" t="s">
        <v>203</v>
      </c>
      <c r="G126" s="321">
        <v>40000</v>
      </c>
      <c r="H126" s="322"/>
      <c r="I126" s="43">
        <v>55981.9</v>
      </c>
      <c r="J126" s="44">
        <f>SUM(I126/G126)</f>
        <v>1.3995474999999999</v>
      </c>
    </row>
    <row r="127" spans="1:10" ht="49.2" customHeight="1">
      <c r="A127" s="146"/>
      <c r="B127" s="117"/>
      <c r="C127" s="350" t="s">
        <v>45</v>
      </c>
      <c r="D127" s="350"/>
      <c r="E127" s="88"/>
      <c r="F127" s="147" t="s">
        <v>126</v>
      </c>
      <c r="G127" s="360">
        <f>SUM(G129)</f>
        <v>35501</v>
      </c>
      <c r="H127" s="360"/>
      <c r="I127" s="60">
        <f>SUM(I129)</f>
        <v>35501</v>
      </c>
      <c r="J127" s="61">
        <f t="shared" si="21"/>
        <v>1</v>
      </c>
    </row>
    <row r="128" spans="1:10" ht="1.2" hidden="1" customHeight="1">
      <c r="A128" s="53"/>
      <c r="B128" s="84"/>
      <c r="C128" s="84"/>
      <c r="D128" s="84"/>
      <c r="E128" s="84"/>
      <c r="F128" s="85"/>
      <c r="G128" s="96"/>
      <c r="H128" s="96"/>
      <c r="I128" s="96"/>
      <c r="J128" s="86"/>
    </row>
    <row r="129" spans="1:16" ht="43.8" customHeight="1">
      <c r="A129" s="53"/>
      <c r="B129" s="5"/>
      <c r="C129" s="326"/>
      <c r="D129" s="326"/>
      <c r="E129" s="20" t="s">
        <v>198</v>
      </c>
      <c r="F129" s="83" t="s">
        <v>293</v>
      </c>
      <c r="G129" s="321">
        <v>35501</v>
      </c>
      <c r="H129" s="322"/>
      <c r="I129" s="43">
        <v>35501</v>
      </c>
      <c r="J129" s="44">
        <f t="shared" ref="J129:J132" si="22">I129/G129</f>
        <v>1</v>
      </c>
    </row>
    <row r="130" spans="1:16" ht="26.4" customHeight="1">
      <c r="A130" s="53"/>
      <c r="B130" s="5"/>
      <c r="C130" s="327" t="s">
        <v>46</v>
      </c>
      <c r="D130" s="327"/>
      <c r="E130" s="58"/>
      <c r="F130" s="59" t="s">
        <v>116</v>
      </c>
      <c r="G130" s="342">
        <f>SUM(G131)</f>
        <v>257044</v>
      </c>
      <c r="H130" s="343"/>
      <c r="I130" s="60">
        <f>SUM(I131)</f>
        <v>257043.28</v>
      </c>
      <c r="J130" s="61">
        <f t="shared" si="22"/>
        <v>0.99999719892314154</v>
      </c>
    </row>
    <row r="131" spans="1:16" ht="39.6" customHeight="1">
      <c r="A131" s="53"/>
      <c r="B131" s="5"/>
      <c r="C131" s="326"/>
      <c r="D131" s="326"/>
      <c r="E131" s="20" t="s">
        <v>198</v>
      </c>
      <c r="F131" s="83" t="s">
        <v>293</v>
      </c>
      <c r="G131" s="321">
        <v>257044</v>
      </c>
      <c r="H131" s="322"/>
      <c r="I131" s="43">
        <v>257043.28</v>
      </c>
      <c r="J131" s="44">
        <f t="shared" si="22"/>
        <v>0.99999719892314154</v>
      </c>
    </row>
    <row r="132" spans="1:16" ht="17.100000000000001" customHeight="1">
      <c r="A132" s="53"/>
      <c r="B132" s="5"/>
      <c r="C132" s="327" t="s">
        <v>47</v>
      </c>
      <c r="D132" s="327"/>
      <c r="E132" s="58"/>
      <c r="F132" s="59" t="s">
        <v>48</v>
      </c>
      <c r="G132" s="342">
        <f>SUM(G133)</f>
        <v>402203</v>
      </c>
      <c r="H132" s="343"/>
      <c r="I132" s="60">
        <f>SUM(I133)</f>
        <v>402203</v>
      </c>
      <c r="J132" s="61">
        <f t="shared" si="22"/>
        <v>1</v>
      </c>
    </row>
    <row r="133" spans="1:16" s="46" customFormat="1" ht="36.6" customHeight="1">
      <c r="A133" s="53"/>
      <c r="B133" s="5"/>
      <c r="C133" s="5"/>
      <c r="D133" s="5"/>
      <c r="E133" s="5" t="s">
        <v>198</v>
      </c>
      <c r="F133" s="15" t="s">
        <v>293</v>
      </c>
      <c r="G133" s="32">
        <v>402203</v>
      </c>
      <c r="H133" s="42"/>
      <c r="I133" s="36">
        <v>402203</v>
      </c>
      <c r="J133" s="19">
        <f t="shared" ref="J133" si="23">SUM(I133/G133)</f>
        <v>1</v>
      </c>
    </row>
    <row r="134" spans="1:16" ht="17.100000000000001" customHeight="1">
      <c r="A134" s="53"/>
      <c r="B134" s="5"/>
      <c r="C134" s="327" t="s">
        <v>49</v>
      </c>
      <c r="D134" s="327"/>
      <c r="E134" s="58"/>
      <c r="F134" s="59" t="s">
        <v>50</v>
      </c>
      <c r="G134" s="342">
        <f>SUM(G135)</f>
        <v>336341</v>
      </c>
      <c r="H134" s="343"/>
      <c r="I134" s="60">
        <f>SUM(I135)</f>
        <v>336225.34</v>
      </c>
      <c r="J134" s="61">
        <v>0.999</v>
      </c>
    </row>
    <row r="135" spans="1:16" ht="43.5" customHeight="1">
      <c r="A135" s="53"/>
      <c r="B135" s="5"/>
      <c r="C135" s="326"/>
      <c r="D135" s="326"/>
      <c r="E135" s="20" t="s">
        <v>198</v>
      </c>
      <c r="F135" s="83" t="s">
        <v>293</v>
      </c>
      <c r="G135" s="321">
        <v>336341</v>
      </c>
      <c r="H135" s="322"/>
      <c r="I135" s="43">
        <v>336225.34</v>
      </c>
      <c r="J135" s="44">
        <v>0.999</v>
      </c>
    </row>
    <row r="136" spans="1:16" ht="18.600000000000001" customHeight="1">
      <c r="A136" s="53"/>
      <c r="B136" s="5"/>
      <c r="C136" s="327" t="s">
        <v>51</v>
      </c>
      <c r="D136" s="327"/>
      <c r="E136" s="58"/>
      <c r="F136" s="59" t="s">
        <v>52</v>
      </c>
      <c r="G136" s="370">
        <f>SUM(G137+G138)</f>
        <v>186217</v>
      </c>
      <c r="H136" s="371"/>
      <c r="I136" s="97">
        <f>SUM(I137+I138)</f>
        <v>180230.62</v>
      </c>
      <c r="J136" s="152">
        <f t="shared" ref="J136:J149" si="24">I136/G136</f>
        <v>0.96785266651272439</v>
      </c>
    </row>
    <row r="137" spans="1:16" ht="16.95" customHeight="1">
      <c r="A137" s="53"/>
      <c r="B137" s="5"/>
      <c r="C137" s="47"/>
      <c r="D137" s="47"/>
      <c r="E137" s="20" t="s">
        <v>202</v>
      </c>
      <c r="F137" s="9" t="s">
        <v>203</v>
      </c>
      <c r="G137" s="40">
        <v>150000</v>
      </c>
      <c r="H137" s="153"/>
      <c r="I137" s="39">
        <v>145325.62</v>
      </c>
      <c r="J137" s="154">
        <f>SUM(I137/G137)</f>
        <v>0.96883746666666659</v>
      </c>
      <c r="K137" s="48" t="e">
        <f t="shared" ref="K137:P137" si="25">SUM(J137/H137)</f>
        <v>#DIV/0!</v>
      </c>
      <c r="L137" s="48" t="e">
        <f t="shared" si="25"/>
        <v>#DIV/0!</v>
      </c>
      <c r="M137" s="48" t="e">
        <f t="shared" si="25"/>
        <v>#DIV/0!</v>
      </c>
      <c r="N137" s="48" t="e">
        <f t="shared" si="25"/>
        <v>#DIV/0!</v>
      </c>
      <c r="O137" s="48" t="e">
        <f t="shared" si="25"/>
        <v>#DIV/0!</v>
      </c>
      <c r="P137" s="48" t="e">
        <f t="shared" si="25"/>
        <v>#DIV/0!</v>
      </c>
    </row>
    <row r="138" spans="1:16" ht="40.200000000000003" customHeight="1">
      <c r="A138" s="53"/>
      <c r="B138" s="5"/>
      <c r="C138" s="326"/>
      <c r="D138" s="326"/>
      <c r="E138" s="5" t="s">
        <v>198</v>
      </c>
      <c r="F138" s="155" t="s">
        <v>293</v>
      </c>
      <c r="G138" s="368">
        <v>36217</v>
      </c>
      <c r="H138" s="369"/>
      <c r="I138" s="120">
        <v>34905</v>
      </c>
      <c r="J138" s="196">
        <f>SUM(I138/G138)</f>
        <v>0.96377391832564818</v>
      </c>
    </row>
    <row r="139" spans="1:16" ht="17.100000000000001" customHeight="1">
      <c r="A139" s="53"/>
      <c r="B139" s="87"/>
      <c r="C139" s="88" t="s">
        <v>102</v>
      </c>
      <c r="D139" s="88"/>
      <c r="E139" s="88"/>
      <c r="F139" s="12" t="s">
        <v>103</v>
      </c>
      <c r="G139" s="156">
        <f>SUM(G140)</f>
        <v>135000</v>
      </c>
      <c r="H139" s="157"/>
      <c r="I139" s="79">
        <f>SUM(I140)</f>
        <v>135000</v>
      </c>
      <c r="J139" s="80">
        <f t="shared" si="24"/>
        <v>1</v>
      </c>
    </row>
    <row r="140" spans="1:16" ht="40.799999999999997" customHeight="1">
      <c r="A140" s="53"/>
      <c r="B140" s="5"/>
      <c r="C140" s="5"/>
      <c r="D140" s="5"/>
      <c r="E140" s="148" t="s">
        <v>198</v>
      </c>
      <c r="F140" s="83" t="s">
        <v>293</v>
      </c>
      <c r="G140" s="120">
        <v>135000</v>
      </c>
      <c r="H140" s="149"/>
      <c r="I140" s="150">
        <v>135000</v>
      </c>
      <c r="J140" s="151">
        <f t="shared" si="24"/>
        <v>1</v>
      </c>
    </row>
    <row r="141" spans="1:16" ht="17.100000000000001" customHeight="1">
      <c r="A141" s="53"/>
      <c r="B141" s="5"/>
      <c r="C141" s="367" t="s">
        <v>53</v>
      </c>
      <c r="D141" s="367"/>
      <c r="E141" s="158"/>
      <c r="F141" s="59" t="s">
        <v>6</v>
      </c>
      <c r="G141" s="342">
        <f>SUM(G142)</f>
        <v>1500</v>
      </c>
      <c r="H141" s="343"/>
      <c r="I141" s="60">
        <f>SUM(I142)</f>
        <v>2294.71</v>
      </c>
      <c r="J141" s="80">
        <f t="shared" si="24"/>
        <v>1.5298066666666668</v>
      </c>
    </row>
    <row r="142" spans="1:16" ht="18" customHeight="1">
      <c r="A142" s="53"/>
      <c r="B142" s="5"/>
      <c r="C142" s="139"/>
      <c r="D142" s="139"/>
      <c r="E142" s="5" t="s">
        <v>136</v>
      </c>
      <c r="F142" s="15" t="s">
        <v>223</v>
      </c>
      <c r="G142" s="338">
        <v>1500</v>
      </c>
      <c r="H142" s="339"/>
      <c r="I142" s="36">
        <v>2294.71</v>
      </c>
      <c r="J142" s="19">
        <f t="shared" si="24"/>
        <v>1.5298066666666668</v>
      </c>
    </row>
    <row r="143" spans="1:16" s="263" customFormat="1" ht="18" customHeight="1">
      <c r="A143" s="53"/>
      <c r="B143" s="191" t="s">
        <v>71</v>
      </c>
      <c r="C143" s="191" t="s">
        <v>72</v>
      </c>
      <c r="D143" s="191"/>
      <c r="E143" s="191" t="s">
        <v>73</v>
      </c>
      <c r="F143" s="191" t="s">
        <v>74</v>
      </c>
      <c r="G143" s="192" t="s">
        <v>75</v>
      </c>
      <c r="H143" s="192"/>
      <c r="I143" s="193" t="s">
        <v>76</v>
      </c>
      <c r="J143" s="193" t="s">
        <v>77</v>
      </c>
    </row>
    <row r="144" spans="1:16" s="263" customFormat="1" ht="18" customHeight="1" thickBot="1">
      <c r="A144" s="53"/>
      <c r="B144" s="227" t="s">
        <v>276</v>
      </c>
      <c r="C144" s="295"/>
      <c r="D144" s="295"/>
      <c r="E144" s="227"/>
      <c r="F144" s="228" t="s">
        <v>279</v>
      </c>
      <c r="G144" s="56">
        <f>SUM(G145)</f>
        <v>0</v>
      </c>
      <c r="H144" s="56"/>
      <c r="I144" s="56">
        <f>SUM(I145)</f>
        <v>2000</v>
      </c>
      <c r="J144" s="57">
        <v>0</v>
      </c>
    </row>
    <row r="145" spans="1:10" s="263" customFormat="1" ht="18" customHeight="1" thickTop="1">
      <c r="A145" s="53"/>
      <c r="B145" s="119"/>
      <c r="C145" s="218" t="s">
        <v>277</v>
      </c>
      <c r="D145" s="218"/>
      <c r="E145" s="119"/>
      <c r="F145" s="296" t="s">
        <v>280</v>
      </c>
      <c r="G145" s="79">
        <f>SUM(G146)</f>
        <v>0</v>
      </c>
      <c r="H145" s="79"/>
      <c r="I145" s="79">
        <f>SUM(I146)</f>
        <v>2000</v>
      </c>
      <c r="J145" s="80">
        <v>0</v>
      </c>
    </row>
    <row r="146" spans="1:10" s="263" customFormat="1" ht="28.2" customHeight="1">
      <c r="A146" s="53"/>
      <c r="B146" s="92"/>
      <c r="C146" s="259"/>
      <c r="D146" s="259"/>
      <c r="E146" s="92" t="s">
        <v>278</v>
      </c>
      <c r="F146" s="93" t="s">
        <v>281</v>
      </c>
      <c r="G146" s="94">
        <v>0</v>
      </c>
      <c r="H146" s="94"/>
      <c r="I146" s="94">
        <v>2000</v>
      </c>
      <c r="J146" s="95">
        <v>0</v>
      </c>
    </row>
    <row r="147" spans="1:10" ht="18" customHeight="1" thickBot="1">
      <c r="A147" s="53"/>
      <c r="B147" s="161" t="s">
        <v>55</v>
      </c>
      <c r="C147" s="373"/>
      <c r="D147" s="373"/>
      <c r="E147" s="161"/>
      <c r="F147" s="292" t="s">
        <v>56</v>
      </c>
      <c r="G147" s="374">
        <f>SUM(G148)</f>
        <v>360000</v>
      </c>
      <c r="H147" s="375"/>
      <c r="I147" s="293">
        <f>SUM(I148)</f>
        <v>356396.4</v>
      </c>
      <c r="J147" s="294">
        <f t="shared" si="24"/>
        <v>0.98999000000000004</v>
      </c>
    </row>
    <row r="148" spans="1:10" ht="19.8" customHeight="1" thickTop="1">
      <c r="A148" s="53"/>
      <c r="B148" s="5"/>
      <c r="C148" s="323" t="s">
        <v>57</v>
      </c>
      <c r="D148" s="323"/>
      <c r="E148" s="64"/>
      <c r="F148" s="78" t="s">
        <v>104</v>
      </c>
      <c r="G148" s="324">
        <f>SUM(G149)</f>
        <v>360000</v>
      </c>
      <c r="H148" s="325"/>
      <c r="I148" s="79">
        <f>SUM(I149)</f>
        <v>356396.4</v>
      </c>
      <c r="J148" s="80">
        <f t="shared" si="24"/>
        <v>0.98999000000000004</v>
      </c>
    </row>
    <row r="149" spans="1:10" ht="40.200000000000003" customHeight="1">
      <c r="A149" s="53"/>
      <c r="B149" s="5"/>
      <c r="C149" s="326"/>
      <c r="D149" s="326"/>
      <c r="E149" s="20" t="s">
        <v>198</v>
      </c>
      <c r="F149" s="155" t="s">
        <v>293</v>
      </c>
      <c r="G149" s="321">
        <v>360000</v>
      </c>
      <c r="H149" s="322"/>
      <c r="I149" s="43">
        <v>356396.4</v>
      </c>
      <c r="J149" s="44">
        <f t="shared" si="24"/>
        <v>0.98999000000000004</v>
      </c>
    </row>
    <row r="150" spans="1:10" ht="18.600000000000001" customHeight="1" thickBot="1">
      <c r="A150" s="53"/>
      <c r="B150" s="209" t="s">
        <v>105</v>
      </c>
      <c r="C150" s="209"/>
      <c r="D150" s="161"/>
      <c r="E150" s="54"/>
      <c r="F150" s="55" t="s">
        <v>107</v>
      </c>
      <c r="G150" s="162">
        <f>SUM(G151+G154+G159+G162+G164+G168)</f>
        <v>18399425.18</v>
      </c>
      <c r="H150" s="163"/>
      <c r="I150" s="56">
        <f>SUM(I151+I154+I159+I162+I164+I168)</f>
        <v>18394773.599999998</v>
      </c>
      <c r="J150" s="57">
        <v>0.999</v>
      </c>
    </row>
    <row r="151" spans="1:10" ht="14.4" customHeight="1" thickTop="1">
      <c r="A151" s="53"/>
      <c r="B151" s="5"/>
      <c r="C151" s="164" t="s">
        <v>106</v>
      </c>
      <c r="D151" s="164"/>
      <c r="E151" s="164"/>
      <c r="F151" s="165" t="s">
        <v>108</v>
      </c>
      <c r="G151" s="166">
        <f>SUM(G152+G153)</f>
        <v>11778008</v>
      </c>
      <c r="H151" s="167"/>
      <c r="I151" s="81">
        <f>SUM(I152+I153)</f>
        <v>11778037.75</v>
      </c>
      <c r="J151" s="73">
        <v>0.999</v>
      </c>
    </row>
    <row r="152" spans="1:10" ht="16.8" customHeight="1">
      <c r="A152" s="53"/>
      <c r="B152" s="204"/>
      <c r="C152" s="204"/>
      <c r="D152" s="204"/>
      <c r="E152" s="13" t="s">
        <v>142</v>
      </c>
      <c r="F152" s="14" t="s">
        <v>148</v>
      </c>
      <c r="G152" s="37">
        <v>0</v>
      </c>
      <c r="H152" s="213"/>
      <c r="I152" s="36">
        <v>29.75</v>
      </c>
      <c r="J152" s="44">
        <v>0</v>
      </c>
    </row>
    <row r="153" spans="1:10" ht="70.2" customHeight="1">
      <c r="A153" s="53"/>
      <c r="B153" s="5"/>
      <c r="C153" s="5"/>
      <c r="D153" s="5"/>
      <c r="E153" s="5" t="s">
        <v>206</v>
      </c>
      <c r="F153" s="15" t="s">
        <v>294</v>
      </c>
      <c r="G153" s="32">
        <v>11778008</v>
      </c>
      <c r="H153" s="42"/>
      <c r="I153" s="36">
        <v>11778008</v>
      </c>
      <c r="J153" s="19">
        <f t="shared" ref="J153" si="26">I153/G153</f>
        <v>1</v>
      </c>
    </row>
    <row r="154" spans="1:10" ht="39" customHeight="1">
      <c r="A154" s="53"/>
      <c r="B154" s="5"/>
      <c r="C154" s="327" t="s">
        <v>109</v>
      </c>
      <c r="D154" s="327"/>
      <c r="E154" s="58"/>
      <c r="F154" s="59" t="s">
        <v>215</v>
      </c>
      <c r="G154" s="38">
        <f>SUM(G155+G156+G157+G158)</f>
        <v>6278099</v>
      </c>
      <c r="H154" s="205" t="e">
        <f>SUM(H155+H156+H157+H158+#REF!)</f>
        <v>#REF!</v>
      </c>
      <c r="I154" s="205">
        <f>SUM(I155+I156+I157+I158)</f>
        <v>6284576.5899999999</v>
      </c>
      <c r="J154" s="61">
        <f>SUM(I154/G154)</f>
        <v>1.0010317757015299</v>
      </c>
    </row>
    <row r="155" spans="1:10" ht="16.2" customHeight="1">
      <c r="A155" s="53"/>
      <c r="B155" s="5"/>
      <c r="C155" s="326"/>
      <c r="D155" s="326"/>
      <c r="E155" s="20" t="s">
        <v>142</v>
      </c>
      <c r="F155" s="83" t="s">
        <v>148</v>
      </c>
      <c r="G155" s="39">
        <v>0</v>
      </c>
      <c r="H155" s="33" t="s">
        <v>21</v>
      </c>
      <c r="I155" s="43">
        <v>669.95</v>
      </c>
      <c r="J155" s="44">
        <v>0</v>
      </c>
    </row>
    <row r="156" spans="1:10" ht="17.100000000000001" customHeight="1">
      <c r="A156" s="53"/>
      <c r="B156" s="5"/>
      <c r="C156" s="326"/>
      <c r="D156" s="326"/>
      <c r="E156" s="5" t="s">
        <v>204</v>
      </c>
      <c r="F156" s="15" t="s">
        <v>205</v>
      </c>
      <c r="G156" s="32">
        <v>0</v>
      </c>
      <c r="H156" s="33" t="s">
        <v>110</v>
      </c>
      <c r="I156" s="36">
        <v>2663</v>
      </c>
      <c r="J156" s="19">
        <v>0</v>
      </c>
    </row>
    <row r="157" spans="1:10" ht="54.75" customHeight="1">
      <c r="A157" s="53"/>
      <c r="B157" s="5"/>
      <c r="C157" s="326"/>
      <c r="D157" s="326"/>
      <c r="E157" s="5" t="s">
        <v>132</v>
      </c>
      <c r="F157" s="15" t="s">
        <v>287</v>
      </c>
      <c r="G157" s="32">
        <v>6253099</v>
      </c>
      <c r="H157" s="33" t="s">
        <v>111</v>
      </c>
      <c r="I157" s="36">
        <v>6253099</v>
      </c>
      <c r="J157" s="19">
        <f>I157/G157</f>
        <v>1</v>
      </c>
    </row>
    <row r="158" spans="1:10" ht="35.4" customHeight="1">
      <c r="A158" s="53"/>
      <c r="B158" s="5"/>
      <c r="C158" s="326"/>
      <c r="D158" s="326"/>
      <c r="E158" s="5" t="s">
        <v>117</v>
      </c>
      <c r="F158" s="15" t="s">
        <v>150</v>
      </c>
      <c r="G158" s="32">
        <v>25000</v>
      </c>
      <c r="H158" s="33" t="s">
        <v>112</v>
      </c>
      <c r="I158" s="36">
        <v>28144.639999999999</v>
      </c>
      <c r="J158" s="151">
        <f t="shared" ref="J158" si="27">I158/G158</f>
        <v>1.1257855999999999</v>
      </c>
    </row>
    <row r="159" spans="1:10" ht="17.100000000000001" customHeight="1">
      <c r="A159" s="53"/>
      <c r="B159" s="87"/>
      <c r="C159" s="88" t="s">
        <v>113</v>
      </c>
      <c r="D159" s="89"/>
      <c r="E159" s="158"/>
      <c r="F159" s="195" t="s">
        <v>114</v>
      </c>
      <c r="G159" s="319">
        <f>SUM(G160+G161)</f>
        <v>672.18</v>
      </c>
      <c r="H159" s="214">
        <f t="shared" ref="H159" si="28">SUM(H161)</f>
        <v>0</v>
      </c>
      <c r="I159" s="297">
        <f>SUM(I161+I160)</f>
        <v>672.68</v>
      </c>
      <c r="J159" s="80">
        <f t="shared" ref="J159:J160" si="29">I159/G159</f>
        <v>1.0007438483739475</v>
      </c>
    </row>
    <row r="160" spans="1:10" s="263" customFormat="1" ht="58.2" customHeight="1">
      <c r="A160" s="53"/>
      <c r="B160" s="256"/>
      <c r="C160" s="242"/>
      <c r="D160" s="89"/>
      <c r="E160" s="309" t="s">
        <v>132</v>
      </c>
      <c r="F160" s="15" t="s">
        <v>287</v>
      </c>
      <c r="G160" s="310">
        <v>672.18</v>
      </c>
      <c r="H160" s="311"/>
      <c r="I160" s="36">
        <v>672.18</v>
      </c>
      <c r="J160" s="19">
        <f t="shared" si="29"/>
        <v>1</v>
      </c>
    </row>
    <row r="161" spans="1:22" ht="40.799999999999997" customHeight="1">
      <c r="A161" s="53"/>
      <c r="B161" s="5"/>
      <c r="C161" s="5"/>
      <c r="D161" s="5"/>
      <c r="E161" s="309" t="s">
        <v>117</v>
      </c>
      <c r="F161" s="15" t="s">
        <v>150</v>
      </c>
      <c r="G161" s="310">
        <v>0</v>
      </c>
      <c r="H161" s="308"/>
      <c r="I161" s="143">
        <v>0.5</v>
      </c>
      <c r="J161" s="19">
        <v>0</v>
      </c>
      <c r="R161" s="312"/>
      <c r="S161" s="312"/>
      <c r="T161" s="312"/>
      <c r="U161" s="312"/>
      <c r="V161" s="312"/>
    </row>
    <row r="162" spans="1:22" ht="15" customHeight="1">
      <c r="A162" s="53"/>
      <c r="B162" s="5"/>
      <c r="C162" s="327" t="s">
        <v>115</v>
      </c>
      <c r="D162" s="327"/>
      <c r="E162" s="58"/>
      <c r="F162" s="59" t="s">
        <v>44</v>
      </c>
      <c r="G162" s="342">
        <f>SUM(G163)</f>
        <v>2000</v>
      </c>
      <c r="H162" s="343"/>
      <c r="I162" s="60">
        <f>SUM(I163)</f>
        <v>0</v>
      </c>
      <c r="J162" s="61">
        <f t="shared" ref="J162" si="30">I162/G162</f>
        <v>0</v>
      </c>
    </row>
    <row r="163" spans="1:22" ht="25.8" customHeight="1">
      <c r="A163" s="53"/>
      <c r="B163" s="5"/>
      <c r="C163" s="47"/>
      <c r="D163" s="47"/>
      <c r="E163" s="20" t="s">
        <v>278</v>
      </c>
      <c r="F163" s="93" t="s">
        <v>281</v>
      </c>
      <c r="G163" s="39">
        <v>2000</v>
      </c>
      <c r="H163" s="40"/>
      <c r="I163" s="43">
        <v>0</v>
      </c>
      <c r="J163" s="44">
        <f>I163/G163</f>
        <v>0</v>
      </c>
    </row>
    <row r="164" spans="1:22" ht="35.4" customHeight="1">
      <c r="A164" s="53"/>
      <c r="B164" s="87"/>
      <c r="C164" s="350" t="s">
        <v>122</v>
      </c>
      <c r="D164" s="350"/>
      <c r="E164" s="88"/>
      <c r="F164" s="147" t="s">
        <v>241</v>
      </c>
      <c r="G164" s="360">
        <f>SUM(G165)</f>
        <v>46768</v>
      </c>
      <c r="H164" s="360"/>
      <c r="I164" s="60">
        <f>SUM(I165)</f>
        <v>46768</v>
      </c>
      <c r="J164" s="61">
        <f t="shared" ref="J164:J168" si="31">I164/G164</f>
        <v>1</v>
      </c>
    </row>
    <row r="165" spans="1:22" ht="55.8" customHeight="1">
      <c r="A165" s="53"/>
      <c r="B165" s="5"/>
      <c r="C165" s="326"/>
      <c r="D165" s="326"/>
      <c r="E165" s="20" t="s">
        <v>132</v>
      </c>
      <c r="F165" s="15" t="s">
        <v>287</v>
      </c>
      <c r="G165" s="338">
        <v>46768</v>
      </c>
      <c r="H165" s="339"/>
      <c r="I165" s="36">
        <v>46768</v>
      </c>
      <c r="J165" s="19">
        <f>SUM(I165/G165)</f>
        <v>1</v>
      </c>
    </row>
    <row r="166" spans="1:22" s="263" customFormat="1" ht="18" customHeight="1">
      <c r="A166" s="53"/>
      <c r="B166" s="84"/>
      <c r="C166" s="84"/>
      <c r="D166" s="84"/>
      <c r="E166" s="84"/>
      <c r="F166" s="85"/>
      <c r="G166" s="96"/>
      <c r="H166" s="96"/>
      <c r="I166" s="96"/>
      <c r="J166" s="86"/>
    </row>
    <row r="167" spans="1:22" s="263" customFormat="1" ht="15.6" customHeight="1">
      <c r="A167" s="53"/>
      <c r="B167" s="298" t="s">
        <v>71</v>
      </c>
      <c r="C167" s="298" t="s">
        <v>72</v>
      </c>
      <c r="D167" s="298"/>
      <c r="E167" s="298" t="s">
        <v>73</v>
      </c>
      <c r="F167" s="298" t="s">
        <v>74</v>
      </c>
      <c r="G167" s="299" t="s">
        <v>75</v>
      </c>
      <c r="H167" s="299"/>
      <c r="I167" s="193" t="s">
        <v>76</v>
      </c>
      <c r="J167" s="193" t="s">
        <v>77</v>
      </c>
    </row>
    <row r="168" spans="1:22" ht="16.8" customHeight="1">
      <c r="A168" s="53"/>
      <c r="B168" s="5"/>
      <c r="C168" s="327" t="s">
        <v>242</v>
      </c>
      <c r="D168" s="327"/>
      <c r="E168" s="58"/>
      <c r="F168" s="59" t="s">
        <v>243</v>
      </c>
      <c r="G168" s="342">
        <f>SUM(G169+G170+G171+G172)</f>
        <v>293878</v>
      </c>
      <c r="H168" s="343"/>
      <c r="I168" s="60">
        <f>SUM(I169+I170+I171+I172)</f>
        <v>284718.57999999996</v>
      </c>
      <c r="J168" s="61">
        <f t="shared" si="31"/>
        <v>0.96883257678356316</v>
      </c>
    </row>
    <row r="169" spans="1:22" ht="15.75" customHeight="1">
      <c r="A169" s="53"/>
      <c r="B169" s="204"/>
      <c r="C169" s="47"/>
      <c r="D169" s="47"/>
      <c r="E169" s="20" t="s">
        <v>202</v>
      </c>
      <c r="F169" s="83" t="s">
        <v>203</v>
      </c>
      <c r="G169" s="208">
        <v>71218</v>
      </c>
      <c r="H169" s="208" t="s">
        <v>54</v>
      </c>
      <c r="I169" s="43">
        <v>61476</v>
      </c>
      <c r="J169" s="44">
        <f>I169/G169</f>
        <v>0.86320873936364406</v>
      </c>
    </row>
    <row r="170" spans="1:22" ht="17.100000000000001" customHeight="1">
      <c r="A170" s="53"/>
      <c r="B170" s="5"/>
      <c r="C170" s="326"/>
      <c r="D170" s="326"/>
      <c r="E170" s="5" t="s">
        <v>142</v>
      </c>
      <c r="F170" s="15" t="s">
        <v>148</v>
      </c>
      <c r="G170" s="32">
        <v>500</v>
      </c>
      <c r="H170" s="33" t="s">
        <v>82</v>
      </c>
      <c r="I170" s="36">
        <v>477.9</v>
      </c>
      <c r="J170" s="19">
        <f t="shared" ref="J170:J172" si="32">I170/G170</f>
        <v>0.95579999999999998</v>
      </c>
    </row>
    <row r="171" spans="1:22" ht="17.100000000000001" customHeight="1">
      <c r="A171" s="53"/>
      <c r="B171" s="5"/>
      <c r="C171" s="5"/>
      <c r="D171" s="5"/>
      <c r="E171" s="5" t="s">
        <v>136</v>
      </c>
      <c r="F171" s="15" t="s">
        <v>149</v>
      </c>
      <c r="G171" s="32">
        <v>109960</v>
      </c>
      <c r="H171" s="33"/>
      <c r="I171" s="36">
        <v>110564.68</v>
      </c>
      <c r="J171" s="19">
        <f t="shared" si="32"/>
        <v>1.005499090578392</v>
      </c>
    </row>
    <row r="172" spans="1:22" ht="37.200000000000003" customHeight="1">
      <c r="A172" s="53"/>
      <c r="B172" s="5"/>
      <c r="C172" s="326"/>
      <c r="D172" s="326"/>
      <c r="E172" s="5" t="s">
        <v>198</v>
      </c>
      <c r="F172" s="15" t="s">
        <v>293</v>
      </c>
      <c r="G172" s="32">
        <v>112200</v>
      </c>
      <c r="H172" s="39" t="s">
        <v>83</v>
      </c>
      <c r="I172" s="36">
        <v>112200</v>
      </c>
      <c r="J172" s="19">
        <f t="shared" si="32"/>
        <v>1</v>
      </c>
    </row>
    <row r="173" spans="1:22" ht="18" customHeight="1" thickBot="1">
      <c r="A173" s="53"/>
      <c r="B173" s="54" t="s">
        <v>58</v>
      </c>
      <c r="C173" s="332"/>
      <c r="D173" s="332"/>
      <c r="E173" s="54"/>
      <c r="F173" s="55" t="s">
        <v>59</v>
      </c>
      <c r="G173" s="333">
        <f>SUM(G174+G179+G189+G191+G195+G201+G183+G186)</f>
        <v>4107309.6900000004</v>
      </c>
      <c r="H173" s="334"/>
      <c r="I173" s="56">
        <f>SUM(I174+I179+I189+I191+I195+I201+I183+I186)</f>
        <v>3946361.0100000002</v>
      </c>
      <c r="J173" s="57">
        <f t="shared" ref="J173:J188" si="33">I173/G173</f>
        <v>0.96081408704294702</v>
      </c>
    </row>
    <row r="174" spans="1:22" ht="17.100000000000001" customHeight="1" thickTop="1">
      <c r="A174" s="53"/>
      <c r="B174" s="5"/>
      <c r="C174" s="323" t="s">
        <v>60</v>
      </c>
      <c r="D174" s="323"/>
      <c r="E174" s="64"/>
      <c r="F174" s="78" t="s">
        <v>61</v>
      </c>
      <c r="G174" s="324">
        <f>SUM(G175+G176+G177+G178)</f>
        <v>1419722.92</v>
      </c>
      <c r="H174" s="325"/>
      <c r="I174" s="79">
        <f>SUM(I175+I177+I178+I176)</f>
        <v>1419722.92</v>
      </c>
      <c r="J174" s="82">
        <f t="shared" si="33"/>
        <v>1</v>
      </c>
    </row>
    <row r="175" spans="1:22" ht="17.100000000000001" customHeight="1">
      <c r="A175" s="53"/>
      <c r="B175" s="5"/>
      <c r="C175" s="47"/>
      <c r="D175" s="47"/>
      <c r="E175" s="5" t="s">
        <v>204</v>
      </c>
      <c r="F175" s="15" t="s">
        <v>205</v>
      </c>
      <c r="G175" s="32">
        <v>490388</v>
      </c>
      <c r="H175" s="42"/>
      <c r="I175" s="36">
        <v>490388</v>
      </c>
      <c r="J175" s="19">
        <f t="shared" si="33"/>
        <v>1</v>
      </c>
    </row>
    <row r="176" spans="1:22" s="263" customFormat="1" ht="26.4" customHeight="1">
      <c r="A176" s="53"/>
      <c r="B176" s="255"/>
      <c r="C176" s="47"/>
      <c r="D176" s="47"/>
      <c r="E176" s="255" t="s">
        <v>213</v>
      </c>
      <c r="F176" s="15" t="s">
        <v>282</v>
      </c>
      <c r="G176" s="257">
        <v>444220</v>
      </c>
      <c r="H176" s="258"/>
      <c r="I176" s="36">
        <v>444220</v>
      </c>
      <c r="J176" s="19">
        <f t="shared" si="33"/>
        <v>1</v>
      </c>
    </row>
    <row r="177" spans="1:16" ht="15" customHeight="1">
      <c r="A177" s="53"/>
      <c r="B177" s="5"/>
      <c r="C177" s="47"/>
      <c r="D177" s="47"/>
      <c r="E177" s="5" t="s">
        <v>136</v>
      </c>
      <c r="F177" s="15" t="s">
        <v>149</v>
      </c>
      <c r="G177" s="32">
        <v>433.93</v>
      </c>
      <c r="H177" s="42"/>
      <c r="I177" s="36">
        <v>433.93</v>
      </c>
      <c r="J177" s="19">
        <f>SUM(I177/G177)</f>
        <v>1</v>
      </c>
    </row>
    <row r="178" spans="1:16" ht="68.400000000000006" customHeight="1">
      <c r="A178" s="53"/>
      <c r="B178" s="5"/>
      <c r="C178" s="326"/>
      <c r="D178" s="326"/>
      <c r="E178" s="5" t="s">
        <v>207</v>
      </c>
      <c r="F178" s="169" t="s">
        <v>295</v>
      </c>
      <c r="G178" s="338">
        <v>484680.99</v>
      </c>
      <c r="H178" s="372"/>
      <c r="I178" s="36">
        <v>484680.99</v>
      </c>
      <c r="J178" s="151">
        <f t="shared" si="33"/>
        <v>1</v>
      </c>
    </row>
    <row r="179" spans="1:16" ht="17.100000000000001" customHeight="1">
      <c r="A179" s="53"/>
      <c r="B179" s="5"/>
      <c r="C179" s="327" t="s">
        <v>62</v>
      </c>
      <c r="D179" s="327"/>
      <c r="E179" s="58"/>
      <c r="F179" s="59" t="s">
        <v>123</v>
      </c>
      <c r="G179" s="342">
        <f>SUM(G180+G181+G182)</f>
        <v>2376278.59</v>
      </c>
      <c r="H179" s="343"/>
      <c r="I179" s="60">
        <f>SUM(I180+I181+I182)</f>
        <v>2257844.34</v>
      </c>
      <c r="J179" s="61">
        <f t="shared" si="33"/>
        <v>0.95015977903499937</v>
      </c>
    </row>
    <row r="180" spans="1:16" ht="36.75" customHeight="1">
      <c r="A180" s="53"/>
      <c r="B180" s="5"/>
      <c r="C180" s="47"/>
      <c r="D180" s="47"/>
      <c r="E180" s="20" t="s">
        <v>134</v>
      </c>
      <c r="F180" s="15" t="s">
        <v>135</v>
      </c>
      <c r="G180" s="27">
        <v>2350200</v>
      </c>
      <c r="H180" s="168"/>
      <c r="I180" s="43">
        <v>2231765.75</v>
      </c>
      <c r="J180" s="44">
        <f t="shared" si="33"/>
        <v>0.94960673559697051</v>
      </c>
    </row>
    <row r="181" spans="1:16" ht="19.8" customHeight="1">
      <c r="A181" s="53"/>
      <c r="B181" s="5"/>
      <c r="C181" s="47"/>
      <c r="D181" s="47"/>
      <c r="E181" s="250" t="s">
        <v>204</v>
      </c>
      <c r="F181" s="15" t="s">
        <v>205</v>
      </c>
      <c r="G181" s="24">
        <v>13527.59</v>
      </c>
      <c r="H181" s="91"/>
      <c r="I181" s="36">
        <v>13527.59</v>
      </c>
      <c r="J181" s="19">
        <f t="shared" si="33"/>
        <v>1</v>
      </c>
    </row>
    <row r="182" spans="1:16" s="263" customFormat="1" ht="66.599999999999994" customHeight="1">
      <c r="A182" s="53"/>
      <c r="B182" s="256"/>
      <c r="C182" s="326"/>
      <c r="D182" s="326"/>
      <c r="E182" s="255" t="s">
        <v>207</v>
      </c>
      <c r="F182" s="169" t="s">
        <v>224</v>
      </c>
      <c r="G182" s="338">
        <v>12551</v>
      </c>
      <c r="H182" s="372"/>
      <c r="I182" s="36">
        <v>12551</v>
      </c>
      <c r="J182" s="151">
        <f t="shared" ref="J182" si="34">I182/G182</f>
        <v>1</v>
      </c>
    </row>
    <row r="183" spans="1:16" s="207" customFormat="1" ht="19.8" customHeight="1">
      <c r="A183" s="53"/>
      <c r="B183" s="216"/>
      <c r="C183" s="211" t="s">
        <v>244</v>
      </c>
      <c r="D183" s="211"/>
      <c r="E183" s="211"/>
      <c r="F183" s="236" t="s">
        <v>245</v>
      </c>
      <c r="G183" s="107">
        <f>SUM(G184:G185)</f>
        <v>49500</v>
      </c>
      <c r="H183" s="107">
        <f t="shared" ref="H183:I183" si="35">SUM(H184:H185)</f>
        <v>0</v>
      </c>
      <c r="I183" s="107">
        <f t="shared" si="35"/>
        <v>49500</v>
      </c>
      <c r="J183" s="61">
        <f t="shared" si="33"/>
        <v>1</v>
      </c>
    </row>
    <row r="184" spans="1:16" s="207" customFormat="1" ht="46.2" customHeight="1">
      <c r="A184" s="53"/>
      <c r="B184" s="216"/>
      <c r="C184" s="238"/>
      <c r="D184" s="238"/>
      <c r="E184" s="98" t="s">
        <v>246</v>
      </c>
      <c r="F184" s="239" t="s">
        <v>252</v>
      </c>
      <c r="G184" s="43">
        <v>9000</v>
      </c>
      <c r="H184" s="206"/>
      <c r="I184" s="43">
        <v>9000</v>
      </c>
      <c r="J184" s="44">
        <v>0</v>
      </c>
      <c r="K184" s="3"/>
      <c r="L184" s="3"/>
      <c r="M184" s="3"/>
      <c r="N184" s="3"/>
      <c r="O184" s="3"/>
      <c r="P184" s="3"/>
    </row>
    <row r="185" spans="1:16" s="207" customFormat="1" ht="49.2" customHeight="1">
      <c r="A185" s="53"/>
      <c r="B185" s="216"/>
      <c r="C185" s="218"/>
      <c r="D185" s="218"/>
      <c r="E185" s="119" t="s">
        <v>39</v>
      </c>
      <c r="F185" s="237" t="s">
        <v>247</v>
      </c>
      <c r="G185" s="226">
        <v>40500</v>
      </c>
      <c r="H185" s="79"/>
      <c r="I185" s="150">
        <v>40500</v>
      </c>
      <c r="J185" s="151">
        <f t="shared" si="33"/>
        <v>1</v>
      </c>
    </row>
    <row r="186" spans="1:16" s="207" customFormat="1" ht="18" customHeight="1">
      <c r="A186" s="53"/>
      <c r="B186" s="216"/>
      <c r="C186" s="211" t="s">
        <v>248</v>
      </c>
      <c r="D186" s="211"/>
      <c r="E186" s="211"/>
      <c r="F186" s="236" t="s">
        <v>249</v>
      </c>
      <c r="G186" s="107">
        <f>SUM(G187+G188)</f>
        <v>1813.64</v>
      </c>
      <c r="H186" s="107">
        <f t="shared" ref="H186:I186" si="36">SUM(H187+H188)</f>
        <v>0</v>
      </c>
      <c r="I186" s="107">
        <f t="shared" si="36"/>
        <v>1068.72</v>
      </c>
      <c r="J186" s="80">
        <f t="shared" si="33"/>
        <v>0.58926799144262365</v>
      </c>
    </row>
    <row r="187" spans="1:16" s="207" customFormat="1" ht="16.8" customHeight="1">
      <c r="A187" s="53"/>
      <c r="B187" s="216"/>
      <c r="C187" s="238"/>
      <c r="D187" s="241"/>
      <c r="E187" s="84" t="s">
        <v>142</v>
      </c>
      <c r="F187" s="15" t="s">
        <v>148</v>
      </c>
      <c r="G187" s="29">
        <v>13.64</v>
      </c>
      <c r="H187" s="72"/>
      <c r="I187" s="36">
        <v>7.92</v>
      </c>
      <c r="J187" s="19">
        <f t="shared" si="33"/>
        <v>0.58064516129032251</v>
      </c>
    </row>
    <row r="188" spans="1:16" s="207" customFormat="1" ht="18.600000000000001" customHeight="1">
      <c r="A188" s="53"/>
      <c r="B188" s="216"/>
      <c r="C188" s="243"/>
      <c r="D188" s="241"/>
      <c r="E188" s="84" t="s">
        <v>136</v>
      </c>
      <c r="F188" s="15" t="s">
        <v>149</v>
      </c>
      <c r="G188" s="29">
        <v>1800</v>
      </c>
      <c r="H188" s="72"/>
      <c r="I188" s="36">
        <v>1060.8</v>
      </c>
      <c r="J188" s="151">
        <f t="shared" si="33"/>
        <v>0.58933333333333326</v>
      </c>
    </row>
    <row r="189" spans="1:16" ht="13.95" customHeight="1">
      <c r="A189" s="53"/>
      <c r="B189" s="5"/>
      <c r="C189" s="387" t="s">
        <v>208</v>
      </c>
      <c r="D189" s="387"/>
      <c r="E189" s="244"/>
      <c r="F189" s="245" t="s">
        <v>222</v>
      </c>
      <c r="G189" s="378">
        <f>SUM(G190)</f>
        <v>94558.97</v>
      </c>
      <c r="H189" s="378"/>
      <c r="I189" s="206">
        <f>SUM(I190)</f>
        <v>94558.97</v>
      </c>
      <c r="J189" s="152">
        <f t="shared" ref="J189:J194" si="37">I189/G189</f>
        <v>1</v>
      </c>
    </row>
    <row r="190" spans="1:16" ht="26.4" customHeight="1">
      <c r="A190" s="53"/>
      <c r="B190" s="5"/>
      <c r="C190" s="47"/>
      <c r="D190" s="141"/>
      <c r="E190" s="98" t="s">
        <v>209</v>
      </c>
      <c r="F190" s="85" t="s">
        <v>210</v>
      </c>
      <c r="G190" s="240">
        <v>94558.97</v>
      </c>
      <c r="H190" s="246"/>
      <c r="I190" s="172">
        <v>94558.97</v>
      </c>
      <c r="J190" s="44">
        <f t="shared" si="37"/>
        <v>1</v>
      </c>
    </row>
    <row r="191" spans="1:16" ht="24" customHeight="1">
      <c r="A191" s="53"/>
      <c r="B191" s="87"/>
      <c r="C191" s="320" t="s">
        <v>84</v>
      </c>
      <c r="D191" s="238"/>
      <c r="E191" s="92"/>
      <c r="F191" s="12" t="s">
        <v>85</v>
      </c>
      <c r="G191" s="107">
        <f>SUM(G194+G192)</f>
        <v>64062.6</v>
      </c>
      <c r="H191" s="318">
        <f t="shared" ref="H191:I191" si="38">SUM(H194+H192)</f>
        <v>0</v>
      </c>
      <c r="I191" s="107">
        <f t="shared" si="38"/>
        <v>19010.91</v>
      </c>
      <c r="J191" s="61">
        <f t="shared" si="37"/>
        <v>0.29675520506504577</v>
      </c>
    </row>
    <row r="192" spans="1:16" s="207" customFormat="1" ht="24.6" customHeight="1">
      <c r="A192" s="53"/>
      <c r="B192" s="216"/>
      <c r="C192" s="317"/>
      <c r="D192" s="89"/>
      <c r="E192" s="304" t="s">
        <v>283</v>
      </c>
      <c r="F192" s="15" t="s">
        <v>284</v>
      </c>
      <c r="G192" s="305">
        <v>14062.6</v>
      </c>
      <c r="H192" s="306"/>
      <c r="I192" s="36">
        <v>14062.6</v>
      </c>
      <c r="J192" s="19">
        <v>0</v>
      </c>
      <c r="K192" s="3"/>
      <c r="L192" s="3"/>
      <c r="M192" s="3"/>
      <c r="N192" s="3"/>
      <c r="O192" s="3"/>
      <c r="P192" s="3"/>
    </row>
    <row r="193" spans="1:16" s="263" customFormat="1" ht="19.8" customHeight="1">
      <c r="A193" s="53"/>
      <c r="B193" s="191" t="s">
        <v>71</v>
      </c>
      <c r="C193" s="191" t="s">
        <v>72</v>
      </c>
      <c r="D193" s="191"/>
      <c r="E193" s="191" t="s">
        <v>73</v>
      </c>
      <c r="F193" s="191" t="s">
        <v>74</v>
      </c>
      <c r="G193" s="192" t="s">
        <v>75</v>
      </c>
      <c r="H193" s="192"/>
      <c r="I193" s="193" t="s">
        <v>76</v>
      </c>
      <c r="J193" s="193" t="s">
        <v>77</v>
      </c>
      <c r="K193" s="3"/>
      <c r="L193" s="3"/>
      <c r="M193" s="3"/>
      <c r="N193" s="3"/>
      <c r="O193" s="3"/>
      <c r="P193" s="3"/>
    </row>
    <row r="194" spans="1:16" ht="23.4" customHeight="1">
      <c r="A194" s="53"/>
      <c r="B194" s="5"/>
      <c r="C194" s="47"/>
      <c r="D194" s="47"/>
      <c r="E194" s="204" t="s">
        <v>211</v>
      </c>
      <c r="F194" s="11" t="s">
        <v>212</v>
      </c>
      <c r="G194" s="24">
        <v>50000</v>
      </c>
      <c r="H194" s="91"/>
      <c r="I194" s="36">
        <v>4948.3100000000004</v>
      </c>
      <c r="J194" s="19">
        <f t="shared" si="37"/>
        <v>9.8966200000000004E-2</v>
      </c>
    </row>
    <row r="195" spans="1:16" s="253" customFormat="1" ht="20.25" customHeight="1">
      <c r="A195" s="53"/>
      <c r="B195" s="254"/>
      <c r="C195" s="251" t="s">
        <v>124</v>
      </c>
      <c r="D195" s="251"/>
      <c r="E195" s="251"/>
      <c r="F195" s="171" t="s">
        <v>125</v>
      </c>
      <c r="G195" s="252">
        <f>SUM(G196+G197+G198+G199+G200)</f>
        <v>100672.87</v>
      </c>
      <c r="H195" s="252">
        <f>SUM(H196+H197+H198+H199+H200)</f>
        <v>0</v>
      </c>
      <c r="I195" s="252">
        <f>SUM(I196+I197+I198+I199+I200)</f>
        <v>103955.04999999999</v>
      </c>
      <c r="J195" s="61">
        <f>SUM(I195/G195)</f>
        <v>1.0326024280424309</v>
      </c>
    </row>
    <row r="196" spans="1:16" s="253" customFormat="1" ht="22.2" customHeight="1">
      <c r="A196" s="53"/>
      <c r="B196" s="250"/>
      <c r="C196" s="254"/>
      <c r="D196" s="84"/>
      <c r="E196" s="117" t="s">
        <v>140</v>
      </c>
      <c r="F196" s="85" t="s">
        <v>145</v>
      </c>
      <c r="G196" s="36">
        <v>16076.72</v>
      </c>
      <c r="H196" s="96"/>
      <c r="I196" s="172">
        <v>17676.62</v>
      </c>
      <c r="J196" s="173">
        <f>I196/G196</f>
        <v>1.0995165680561707</v>
      </c>
    </row>
    <row r="197" spans="1:16" s="253" customFormat="1" ht="20.25" customHeight="1">
      <c r="A197" s="53"/>
      <c r="B197" s="250"/>
      <c r="C197" s="254"/>
      <c r="D197" s="84"/>
      <c r="E197" s="117" t="s">
        <v>142</v>
      </c>
      <c r="F197" s="85" t="s">
        <v>148</v>
      </c>
      <c r="G197" s="36">
        <v>8264.83</v>
      </c>
      <c r="H197" s="96"/>
      <c r="I197" s="143">
        <v>9947.11</v>
      </c>
      <c r="J197" s="173">
        <f>I197/G197</f>
        <v>1.2035468364140582</v>
      </c>
    </row>
    <row r="198" spans="1:16" s="46" customFormat="1" ht="27" customHeight="1">
      <c r="A198" s="53"/>
      <c r="B198" s="5"/>
      <c r="C198" s="87"/>
      <c r="D198" s="84"/>
      <c r="E198" s="117" t="s">
        <v>213</v>
      </c>
      <c r="F198" s="85" t="s">
        <v>216</v>
      </c>
      <c r="G198" s="36">
        <v>2506.61</v>
      </c>
      <c r="H198" s="96"/>
      <c r="I198" s="143">
        <v>2506.61</v>
      </c>
      <c r="J198" s="173">
        <f>I198/G198</f>
        <v>1</v>
      </c>
    </row>
    <row r="199" spans="1:16" s="207" customFormat="1" ht="36.6" customHeight="1">
      <c r="A199" s="53"/>
      <c r="B199" s="204"/>
      <c r="C199" s="216"/>
      <c r="D199" s="84"/>
      <c r="E199" s="117" t="s">
        <v>250</v>
      </c>
      <c r="F199" s="85" t="s">
        <v>251</v>
      </c>
      <c r="G199" s="36">
        <v>13000</v>
      </c>
      <c r="H199" s="96"/>
      <c r="I199" s="143">
        <v>13000</v>
      </c>
      <c r="J199" s="173">
        <f>I199/G199</f>
        <v>1</v>
      </c>
    </row>
    <row r="200" spans="1:16" ht="49.2" customHeight="1">
      <c r="A200" s="53"/>
      <c r="B200" s="5"/>
      <c r="C200" s="87"/>
      <c r="D200" s="84"/>
      <c r="E200" s="117" t="s">
        <v>246</v>
      </c>
      <c r="F200" s="85" t="s">
        <v>252</v>
      </c>
      <c r="G200" s="36">
        <v>60824.71</v>
      </c>
      <c r="H200" s="96"/>
      <c r="I200" s="143">
        <v>60824.71</v>
      </c>
      <c r="J200" s="173">
        <f>I200/G200</f>
        <v>1</v>
      </c>
    </row>
    <row r="201" spans="1:16" ht="16.2" customHeight="1">
      <c r="A201" s="174"/>
      <c r="B201" s="216"/>
      <c r="C201" s="350" t="s">
        <v>63</v>
      </c>
      <c r="D201" s="350"/>
      <c r="E201" s="211"/>
      <c r="F201" s="147" t="s">
        <v>6</v>
      </c>
      <c r="G201" s="360">
        <f>SUM(G202:G202)</f>
        <v>700.1</v>
      </c>
      <c r="H201" s="360"/>
      <c r="I201" s="212">
        <f>SUM(I202:I202)</f>
        <v>700.1</v>
      </c>
      <c r="J201" s="61">
        <f t="shared" ref="J201:J211" si="39">I201/G201</f>
        <v>1</v>
      </c>
    </row>
    <row r="202" spans="1:16" ht="17.25" customHeight="1">
      <c r="A202" s="53"/>
      <c r="B202" s="5"/>
      <c r="C202" s="5"/>
      <c r="D202" s="5"/>
      <c r="E202" s="5" t="s">
        <v>136</v>
      </c>
      <c r="F202" s="15" t="s">
        <v>149</v>
      </c>
      <c r="G202" s="32">
        <v>700.1</v>
      </c>
      <c r="H202" s="42"/>
      <c r="I202" s="36">
        <v>700.1</v>
      </c>
      <c r="J202" s="95">
        <f t="shared" si="39"/>
        <v>1</v>
      </c>
    </row>
    <row r="203" spans="1:16" ht="20.399999999999999" customHeight="1" thickBot="1">
      <c r="A203" s="53"/>
      <c r="B203" s="159" t="s">
        <v>64</v>
      </c>
      <c r="C203" s="386"/>
      <c r="D203" s="386"/>
      <c r="E203" s="159"/>
      <c r="F203" s="160" t="s">
        <v>65</v>
      </c>
      <c r="G203" s="358">
        <f>SUM(G204)</f>
        <v>73129.850000000006</v>
      </c>
      <c r="H203" s="385"/>
      <c r="I203" s="56">
        <f>SUM(I204)</f>
        <v>73129.5</v>
      </c>
      <c r="J203" s="57">
        <f t="shared" si="39"/>
        <v>0.99999521399264446</v>
      </c>
    </row>
    <row r="204" spans="1:16" ht="18.600000000000001" customHeight="1" thickTop="1">
      <c r="A204" s="53"/>
      <c r="B204" s="5"/>
      <c r="C204" s="323" t="s">
        <v>66</v>
      </c>
      <c r="D204" s="323"/>
      <c r="E204" s="47"/>
      <c r="F204" s="71" t="s">
        <v>6</v>
      </c>
      <c r="G204" s="376">
        <f>SUM(G207+G206+G205)</f>
        <v>73129.850000000006</v>
      </c>
      <c r="H204" s="377"/>
      <c r="I204" s="72">
        <f>SUM(I207+I206+I205)</f>
        <v>73129.5</v>
      </c>
      <c r="J204" s="82">
        <f t="shared" si="39"/>
        <v>0.99999521399264446</v>
      </c>
    </row>
    <row r="205" spans="1:16" s="263" customFormat="1" ht="25.8" customHeight="1">
      <c r="A205" s="53"/>
      <c r="B205" s="255"/>
      <c r="C205" s="47"/>
      <c r="D205" s="47"/>
      <c r="E205" s="247" t="s">
        <v>256</v>
      </c>
      <c r="F205" s="135" t="s">
        <v>257</v>
      </c>
      <c r="G205" s="136">
        <v>2529.5</v>
      </c>
      <c r="H205" s="248"/>
      <c r="I205" s="43">
        <v>3129.5</v>
      </c>
      <c r="J205" s="19">
        <f t="shared" si="39"/>
        <v>1.2372010278711207</v>
      </c>
    </row>
    <row r="206" spans="1:16" s="207" customFormat="1" ht="18.600000000000001" customHeight="1">
      <c r="A206" s="53"/>
      <c r="B206" s="204"/>
      <c r="C206" s="47"/>
      <c r="D206" s="47"/>
      <c r="E206" s="255" t="s">
        <v>136</v>
      </c>
      <c r="F206" s="15" t="s">
        <v>149</v>
      </c>
      <c r="G206" s="338">
        <v>600.35</v>
      </c>
      <c r="H206" s="339"/>
      <c r="I206" s="36">
        <v>0</v>
      </c>
      <c r="J206" s="19">
        <v>0</v>
      </c>
    </row>
    <row r="207" spans="1:16" ht="47.4" customHeight="1" thickBot="1">
      <c r="A207" s="53"/>
      <c r="B207" s="5"/>
      <c r="C207" s="326"/>
      <c r="D207" s="326"/>
      <c r="E207" s="204" t="s">
        <v>253</v>
      </c>
      <c r="F207" s="15" t="s">
        <v>137</v>
      </c>
      <c r="G207" s="338">
        <v>70000</v>
      </c>
      <c r="H207" s="339"/>
      <c r="I207" s="36">
        <v>70000</v>
      </c>
      <c r="J207" s="19">
        <f>SUM(I207/G207)</f>
        <v>1</v>
      </c>
    </row>
    <row r="208" spans="1:16" ht="14.25" customHeight="1" thickBot="1">
      <c r="A208" s="16"/>
      <c r="B208" s="380" t="s">
        <v>218</v>
      </c>
      <c r="C208" s="381"/>
      <c r="D208" s="381"/>
      <c r="E208" s="381"/>
      <c r="F208" s="382"/>
      <c r="G208" s="383">
        <f>SUM(G7+G14+G24+G35+G45+G51+G86+G98+G124+G147+G150+G173+G203+G48+G119)</f>
        <v>64925076.439999998</v>
      </c>
      <c r="H208" s="384"/>
      <c r="I208" s="41">
        <f>SUM(I7+I14+I24+I35+I45+I51+I86+I98+I124+I148+I150+I173+I203+I48+I119+I144)</f>
        <v>65394416.020000003</v>
      </c>
      <c r="J208" s="6">
        <f t="shared" si="39"/>
        <v>1.0072289415081974</v>
      </c>
      <c r="K208" s="3"/>
      <c r="L208" s="3"/>
      <c r="M208" s="3"/>
      <c r="N208" s="3"/>
      <c r="O208" s="3"/>
      <c r="P208" s="3"/>
    </row>
    <row r="209" spans="1:16" ht="12.75" customHeight="1">
      <c r="A209" s="16"/>
      <c r="B209" s="7"/>
      <c r="C209" s="7"/>
      <c r="D209" s="7"/>
      <c r="E209" s="8"/>
      <c r="F209" s="175" t="s">
        <v>219</v>
      </c>
      <c r="G209" s="178"/>
      <c r="H209" s="179"/>
      <c r="I209" s="180"/>
      <c r="J209" s="181"/>
      <c r="K209" s="3"/>
      <c r="L209" s="3"/>
      <c r="M209" s="3"/>
      <c r="N209" s="3"/>
      <c r="O209" s="3"/>
      <c r="P209" s="3"/>
    </row>
    <row r="210" spans="1:16" ht="12.75" customHeight="1">
      <c r="A210" s="16"/>
      <c r="B210" s="7"/>
      <c r="C210" s="7"/>
      <c r="D210" s="7"/>
      <c r="E210" s="8"/>
      <c r="F210" s="176" t="s">
        <v>220</v>
      </c>
      <c r="G210" s="182">
        <v>59037983.380000003</v>
      </c>
      <c r="H210" s="183"/>
      <c r="I210" s="184">
        <v>59507322.960000001</v>
      </c>
      <c r="J210" s="185">
        <f t="shared" si="39"/>
        <v>1.0079497901711696</v>
      </c>
      <c r="K210" s="3"/>
      <c r="L210" s="3"/>
      <c r="M210" s="3"/>
      <c r="N210" s="3"/>
      <c r="O210" s="3"/>
      <c r="P210" s="3"/>
    </row>
    <row r="211" spans="1:16" ht="14.25" customHeight="1" thickBot="1">
      <c r="A211" s="16"/>
      <c r="B211" s="7"/>
      <c r="C211" s="7"/>
      <c r="D211" s="7"/>
      <c r="E211" s="8"/>
      <c r="F211" s="177" t="s">
        <v>221</v>
      </c>
      <c r="G211" s="186">
        <v>5887093.0599999996</v>
      </c>
      <c r="H211" s="186"/>
      <c r="I211" s="187">
        <v>5887093.0599999996</v>
      </c>
      <c r="J211" s="188">
        <f t="shared" si="39"/>
        <v>1</v>
      </c>
      <c r="K211" s="3"/>
      <c r="L211" s="3"/>
      <c r="M211" s="3"/>
      <c r="N211" s="3"/>
      <c r="O211" s="3"/>
      <c r="P211" s="3"/>
    </row>
    <row r="212" spans="1:16" ht="15.75" customHeight="1">
      <c r="A212" s="379"/>
      <c r="B212" s="379"/>
      <c r="C212" s="379"/>
      <c r="D212" s="379"/>
      <c r="E212" s="379"/>
      <c r="F212" s="379"/>
      <c r="G212" s="379"/>
      <c r="H212" s="379"/>
      <c r="J212" s="21"/>
    </row>
    <row r="213" spans="1:16">
      <c r="A213" s="379"/>
      <c r="B213" s="379"/>
      <c r="C213" s="379"/>
      <c r="D213" s="379"/>
      <c r="E213" s="379"/>
      <c r="F213" s="379"/>
      <c r="G213" s="379"/>
      <c r="H213" s="379"/>
    </row>
    <row r="215" spans="1:16">
      <c r="G215" s="249"/>
      <c r="I215" s="249"/>
    </row>
    <row r="216" spans="1:16">
      <c r="F216" s="263"/>
      <c r="G216" s="300"/>
      <c r="H216" s="301"/>
      <c r="I216" s="300"/>
    </row>
  </sheetData>
  <mergeCells count="137">
    <mergeCell ref="G204:H204"/>
    <mergeCell ref="C207:D207"/>
    <mergeCell ref="C201:D201"/>
    <mergeCell ref="G201:H201"/>
    <mergeCell ref="G179:H179"/>
    <mergeCell ref="G189:H189"/>
    <mergeCell ref="C179:D179"/>
    <mergeCell ref="A213:H213"/>
    <mergeCell ref="A212:H212"/>
    <mergeCell ref="B208:F208"/>
    <mergeCell ref="G208:H208"/>
    <mergeCell ref="C204:D204"/>
    <mergeCell ref="G207:H207"/>
    <mergeCell ref="G203:H203"/>
    <mergeCell ref="C203:D203"/>
    <mergeCell ref="C189:D189"/>
    <mergeCell ref="G206:H206"/>
    <mergeCell ref="C182:D182"/>
    <mergeCell ref="G182:H182"/>
    <mergeCell ref="C172:D172"/>
    <mergeCell ref="C178:D178"/>
    <mergeCell ref="G178:H178"/>
    <mergeCell ref="C174:D174"/>
    <mergeCell ref="C149:D149"/>
    <mergeCell ref="C147:D147"/>
    <mergeCell ref="G147:H147"/>
    <mergeCell ref="C148:D148"/>
    <mergeCell ref="G174:H174"/>
    <mergeCell ref="C173:D173"/>
    <mergeCell ref="C168:D168"/>
    <mergeCell ref="G168:H168"/>
    <mergeCell ref="G173:H173"/>
    <mergeCell ref="C164:D164"/>
    <mergeCell ref="G149:H149"/>
    <mergeCell ref="C165:D165"/>
    <mergeCell ref="G164:H164"/>
    <mergeCell ref="G165:H165"/>
    <mergeCell ref="C155:D155"/>
    <mergeCell ref="C156:D156"/>
    <mergeCell ref="C154:D154"/>
    <mergeCell ref="C162:D162"/>
    <mergeCell ref="G162:H162"/>
    <mergeCell ref="G148:H148"/>
    <mergeCell ref="G141:H141"/>
    <mergeCell ref="C141:D141"/>
    <mergeCell ref="C170:D170"/>
    <mergeCell ref="C136:D136"/>
    <mergeCell ref="C138:D138"/>
    <mergeCell ref="G142:H142"/>
    <mergeCell ref="C158:D158"/>
    <mergeCell ref="G138:H138"/>
    <mergeCell ref="G136:H136"/>
    <mergeCell ref="C157:D157"/>
    <mergeCell ref="G129:H129"/>
    <mergeCell ref="C129:D129"/>
    <mergeCell ref="C130:D130"/>
    <mergeCell ref="G130:H130"/>
    <mergeCell ref="C131:D131"/>
    <mergeCell ref="C127:D127"/>
    <mergeCell ref="G127:H127"/>
    <mergeCell ref="C135:D135"/>
    <mergeCell ref="G131:H131"/>
    <mergeCell ref="C132:D132"/>
    <mergeCell ref="G132:H132"/>
    <mergeCell ref="G135:H135"/>
    <mergeCell ref="C134:D134"/>
    <mergeCell ref="G134:H134"/>
    <mergeCell ref="C123:D123"/>
    <mergeCell ref="C124:D124"/>
    <mergeCell ref="G124:H124"/>
    <mergeCell ref="C125:D125"/>
    <mergeCell ref="G125:H125"/>
    <mergeCell ref="C126:D126"/>
    <mergeCell ref="G126:H126"/>
    <mergeCell ref="C120:D120"/>
    <mergeCell ref="C121:D121"/>
    <mergeCell ref="C122:D122"/>
    <mergeCell ref="C114:D114"/>
    <mergeCell ref="C115:D115"/>
    <mergeCell ref="C111:D111"/>
    <mergeCell ref="C97:D97"/>
    <mergeCell ref="G97:H97"/>
    <mergeCell ref="G86:H86"/>
    <mergeCell ref="C96:D96"/>
    <mergeCell ref="G96:H96"/>
    <mergeCell ref="C110:D110"/>
    <mergeCell ref="C103:D103"/>
    <mergeCell ref="C104:D104"/>
    <mergeCell ref="C8:D8"/>
    <mergeCell ref="C13:D13"/>
    <mergeCell ref="G26:H26"/>
    <mergeCell ref="C24:D24"/>
    <mergeCell ref="A1:H1"/>
    <mergeCell ref="C5:D5"/>
    <mergeCell ref="G5:H5"/>
    <mergeCell ref="C7:D7"/>
    <mergeCell ref="C14:D14"/>
    <mergeCell ref="G14:H14"/>
    <mergeCell ref="C17:D17"/>
    <mergeCell ref="G24:H24"/>
    <mergeCell ref="C25:D25"/>
    <mergeCell ref="G25:H25"/>
    <mergeCell ref="C26:D26"/>
    <mergeCell ref="A2:J2"/>
    <mergeCell ref="A3:J3"/>
    <mergeCell ref="A4:J4"/>
    <mergeCell ref="I1:P1"/>
    <mergeCell ref="G38:H38"/>
    <mergeCell ref="C38:D38"/>
    <mergeCell ref="G36:H36"/>
    <mergeCell ref="C36:D36"/>
    <mergeCell ref="C45:D45"/>
    <mergeCell ref="G45:H45"/>
    <mergeCell ref="C39:D39"/>
    <mergeCell ref="C12:D12"/>
    <mergeCell ref="C35:D35"/>
    <mergeCell ref="G35:H35"/>
    <mergeCell ref="G39:H39"/>
    <mergeCell ref="C40:D40"/>
    <mergeCell ref="G47:H47"/>
    <mergeCell ref="C46:D46"/>
    <mergeCell ref="G46:H46"/>
    <mergeCell ref="C47:D47"/>
    <mergeCell ref="C105:D105"/>
    <mergeCell ref="C107:D107"/>
    <mergeCell ref="C109:D109"/>
    <mergeCell ref="C52:D52"/>
    <mergeCell ref="G52:H52"/>
    <mergeCell ref="C51:D51"/>
    <mergeCell ref="G51:H51"/>
    <mergeCell ref="C99:D99"/>
    <mergeCell ref="G99:H99"/>
    <mergeCell ref="C100:D100"/>
    <mergeCell ref="G98:H98"/>
    <mergeCell ref="C86:D86"/>
    <mergeCell ref="C55:D55"/>
    <mergeCell ref="C98:D98"/>
  </mergeCells>
  <pageMargins left="0.74803149606299213" right="0.74803149606299213" top="0.98425196850393704" bottom="0.98425196850393704" header="0.51181102362204722" footer="0.51181102362204722"/>
  <pageSetup paperSize="9" firstPageNumber="3" orientation="portrait" useFirstPageNumber="1" r:id="rId1"/>
  <headerFooter>
    <oddFooter>&amp;C&amp;P</oddFooter>
    <firstFooter>&amp;C3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Monika Werder</dc:creator>
  <cp:lastModifiedBy>e.m.werder</cp:lastModifiedBy>
  <cp:lastPrinted>2022-03-11T08:23:28Z</cp:lastPrinted>
  <dcterms:created xsi:type="dcterms:W3CDTF">2020-07-16T12:59:17Z</dcterms:created>
  <dcterms:modified xsi:type="dcterms:W3CDTF">2022-03-23T11:46:05Z</dcterms:modified>
</cp:coreProperties>
</file>