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_werder\Desktop\Moje dokumenty\Informacje za I półrocze\Informacja za I półrocze2022\"/>
    </mc:Choice>
  </mc:AlternateContent>
  <xr:revisionPtr revIDLastSave="0" documentId="13_ncr:1_{3D059FD9-033F-4171-A870-5DBF8C41E4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c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6" i="1" l="1"/>
  <c r="G116" i="1"/>
  <c r="I221" i="1"/>
  <c r="I220" i="1" s="1"/>
  <c r="G221" i="1"/>
  <c r="J222" i="1"/>
  <c r="I215" i="1"/>
  <c r="G215" i="1"/>
  <c r="J217" i="1"/>
  <c r="J218" i="1"/>
  <c r="J219" i="1"/>
  <c r="J216" i="1"/>
  <c r="I207" i="1"/>
  <c r="G207" i="1"/>
  <c r="I204" i="1"/>
  <c r="G204" i="1"/>
  <c r="H198" i="1"/>
  <c r="I198" i="1"/>
  <c r="G198" i="1"/>
  <c r="J201" i="1"/>
  <c r="J196" i="1"/>
  <c r="H195" i="1"/>
  <c r="I195" i="1"/>
  <c r="G195" i="1"/>
  <c r="I193" i="1"/>
  <c r="G193" i="1"/>
  <c r="I188" i="1"/>
  <c r="G188" i="1"/>
  <c r="J189" i="1"/>
  <c r="J186" i="1"/>
  <c r="H185" i="1"/>
  <c r="I185" i="1"/>
  <c r="G185" i="1"/>
  <c r="I181" i="1"/>
  <c r="G181" i="1"/>
  <c r="I165" i="1"/>
  <c r="G165" i="1"/>
  <c r="J159" i="1"/>
  <c r="I158" i="1"/>
  <c r="I157" i="1" s="1"/>
  <c r="G158" i="1"/>
  <c r="G157" i="1" s="1"/>
  <c r="I153" i="1"/>
  <c r="G153" i="1"/>
  <c r="J156" i="1"/>
  <c r="J155" i="1"/>
  <c r="I142" i="1"/>
  <c r="G142" i="1"/>
  <c r="J129" i="1"/>
  <c r="H128" i="1"/>
  <c r="I128" i="1"/>
  <c r="G128" i="1"/>
  <c r="H116" i="1"/>
  <c r="J123" i="1"/>
  <c r="J120" i="1"/>
  <c r="I108" i="1"/>
  <c r="G108" i="1"/>
  <c r="J109" i="1"/>
  <c r="H102" i="1"/>
  <c r="I102" i="1"/>
  <c r="G102" i="1"/>
  <c r="J103" i="1"/>
  <c r="J104" i="1"/>
  <c r="H99" i="1"/>
  <c r="I99" i="1"/>
  <c r="G99" i="1"/>
  <c r="J101" i="1"/>
  <c r="H95" i="1"/>
  <c r="I95" i="1"/>
  <c r="G95" i="1"/>
  <c r="J96" i="1"/>
  <c r="H78" i="1"/>
  <c r="I78" i="1"/>
  <c r="G78" i="1"/>
  <c r="J79" i="1"/>
  <c r="H67" i="1"/>
  <c r="I67" i="1"/>
  <c r="G67" i="1"/>
  <c r="J75" i="1"/>
  <c r="J73" i="1"/>
  <c r="J41" i="1"/>
  <c r="J42" i="1"/>
  <c r="J43" i="1"/>
  <c r="J44" i="1"/>
  <c r="J45" i="1"/>
  <c r="J40" i="1"/>
  <c r="I39" i="1"/>
  <c r="G39" i="1"/>
  <c r="I23" i="1"/>
  <c r="G23" i="1"/>
  <c r="J33" i="1"/>
  <c r="J18" i="1"/>
  <c r="H15" i="1"/>
  <c r="J213" i="1"/>
  <c r="J191" i="1"/>
  <c r="H207" i="1"/>
  <c r="J209" i="1"/>
  <c r="J208" i="1"/>
  <c r="H204" i="1"/>
  <c r="J199" i="1"/>
  <c r="J200" i="1"/>
  <c r="J197" i="1"/>
  <c r="I178" i="1"/>
  <c r="G178" i="1"/>
  <c r="H176" i="1"/>
  <c r="I176" i="1"/>
  <c r="G176" i="1"/>
  <c r="H170" i="1"/>
  <c r="I170" i="1"/>
  <c r="G170" i="1"/>
  <c r="J175" i="1"/>
  <c r="J154" i="1"/>
  <c r="I131" i="1"/>
  <c r="I130" i="1" s="1"/>
  <c r="G131" i="1"/>
  <c r="G130" i="1" s="1"/>
  <c r="H130" i="1"/>
  <c r="J132" i="1"/>
  <c r="J119" i="1"/>
  <c r="I56" i="1"/>
  <c r="H53" i="1"/>
  <c r="H52" i="1" s="1"/>
  <c r="I53" i="1"/>
  <c r="I52" i="1" s="1"/>
  <c r="G53" i="1"/>
  <c r="G52" i="1" s="1"/>
  <c r="J54" i="1"/>
  <c r="J86" i="1"/>
  <c r="J87" i="1"/>
  <c r="J88" i="1"/>
  <c r="H43" i="1"/>
  <c r="H20" i="1"/>
  <c r="I20" i="1"/>
  <c r="G20" i="1"/>
  <c r="J21" i="1"/>
  <c r="J135" i="1"/>
  <c r="J110" i="1"/>
  <c r="J25" i="1"/>
  <c r="J26" i="1"/>
  <c r="J30" i="1"/>
  <c r="J31" i="1"/>
  <c r="J32" i="1"/>
  <c r="J34" i="1"/>
  <c r="J38" i="1"/>
  <c r="J37" i="1"/>
  <c r="J47" i="1"/>
  <c r="J50" i="1"/>
  <c r="J61" i="1"/>
  <c r="J62" i="1"/>
  <c r="J63" i="1"/>
  <c r="J64" i="1"/>
  <c r="J65" i="1"/>
  <c r="J66" i="1"/>
  <c r="J68" i="1"/>
  <c r="J69" i="1"/>
  <c r="J70" i="1"/>
  <c r="J71" i="1"/>
  <c r="J72" i="1"/>
  <c r="J74" i="1"/>
  <c r="J76" i="1"/>
  <c r="J77" i="1"/>
  <c r="J81" i="1"/>
  <c r="J82" i="1"/>
  <c r="J83" i="1"/>
  <c r="J84" i="1"/>
  <c r="J85" i="1"/>
  <c r="J90" i="1"/>
  <c r="J91" i="1"/>
  <c r="J60" i="1"/>
  <c r="J94" i="1"/>
  <c r="J98" i="1"/>
  <c r="J118" i="1"/>
  <c r="J121" i="1"/>
  <c r="J122" i="1"/>
  <c r="J117" i="1"/>
  <c r="J144" i="1"/>
  <c r="J145" i="1"/>
  <c r="J143" i="1"/>
  <c r="J150" i="1"/>
  <c r="J149" i="1"/>
  <c r="K149" i="1" s="1"/>
  <c r="L149" i="1" s="1"/>
  <c r="M149" i="1" s="1"/>
  <c r="N149" i="1" s="1"/>
  <c r="O149" i="1" s="1"/>
  <c r="P149" i="1" s="1"/>
  <c r="J179" i="1"/>
  <c r="J190" i="1"/>
  <c r="J192" i="1"/>
  <c r="J225" i="1"/>
  <c r="J226" i="1"/>
  <c r="J221" i="1" l="1"/>
  <c r="G220" i="1"/>
  <c r="J220" i="1" s="1"/>
  <c r="J185" i="1"/>
  <c r="G164" i="1"/>
  <c r="I164" i="1"/>
  <c r="J157" i="1"/>
  <c r="J158" i="1"/>
  <c r="J128" i="1"/>
  <c r="J95" i="1"/>
  <c r="J102" i="1"/>
  <c r="J215" i="1"/>
  <c r="J207" i="1"/>
  <c r="J195" i="1"/>
  <c r="J198" i="1"/>
  <c r="J130" i="1"/>
  <c r="J131" i="1"/>
  <c r="J53" i="1"/>
  <c r="J20" i="1"/>
  <c r="G93" i="1"/>
  <c r="G56" i="1"/>
  <c r="I59" i="1"/>
  <c r="G17" i="1"/>
  <c r="I17" i="1"/>
  <c r="I214" i="1"/>
  <c r="G214" i="1"/>
  <c r="J210" i="1"/>
  <c r="I202" i="1"/>
  <c r="G202" i="1"/>
  <c r="I162" i="1"/>
  <c r="I161" i="1" s="1"/>
  <c r="G162" i="1"/>
  <c r="G161" i="1" s="1"/>
  <c r="J153" i="1"/>
  <c r="I151" i="1"/>
  <c r="G151" i="1"/>
  <c r="I148" i="1"/>
  <c r="G148" i="1"/>
  <c r="I146" i="1"/>
  <c r="G146" i="1"/>
  <c r="I140" i="1"/>
  <c r="G140" i="1"/>
  <c r="I136" i="1"/>
  <c r="G136" i="1"/>
  <c r="I134" i="1"/>
  <c r="G134" i="1"/>
  <c r="I126" i="1"/>
  <c r="G126" i="1"/>
  <c r="G124" i="1"/>
  <c r="I124" i="1"/>
  <c r="J125" i="1"/>
  <c r="I114" i="1"/>
  <c r="G114" i="1"/>
  <c r="I105" i="1"/>
  <c r="G105" i="1"/>
  <c r="G97" i="1"/>
  <c r="I97" i="1"/>
  <c r="I93" i="1"/>
  <c r="I89" i="1"/>
  <c r="G89" i="1"/>
  <c r="G107" i="1" l="1"/>
  <c r="I107" i="1"/>
  <c r="G133" i="1"/>
  <c r="I92" i="1"/>
  <c r="G92" i="1"/>
  <c r="J126" i="1"/>
  <c r="J214" i="1"/>
  <c r="J93" i="1"/>
  <c r="J97" i="1"/>
  <c r="J89" i="1"/>
  <c r="I133" i="1"/>
  <c r="J134" i="1"/>
  <c r="J124" i="1"/>
  <c r="J99" i="1"/>
  <c r="G59" i="1"/>
  <c r="I46" i="1"/>
  <c r="G46" i="1"/>
  <c r="I36" i="1"/>
  <c r="G36" i="1"/>
  <c r="I8" i="1"/>
  <c r="I7" i="1" s="1"/>
  <c r="G8" i="1"/>
  <c r="G7" i="1" s="1"/>
  <c r="I35" i="1" l="1"/>
  <c r="G35" i="1"/>
  <c r="J78" i="1"/>
  <c r="J46" i="1"/>
  <c r="J67" i="1"/>
  <c r="I55" i="1"/>
  <c r="G55" i="1"/>
  <c r="J177" i="1"/>
  <c r="J176" i="1"/>
  <c r="J100" i="1"/>
  <c r="G212" i="1"/>
  <c r="G187" i="1" s="1"/>
  <c r="I212" i="1"/>
  <c r="I187" i="1" s="1"/>
  <c r="J211" i="1"/>
  <c r="J184" i="1"/>
  <c r="J127" i="1"/>
  <c r="G49" i="1"/>
  <c r="G48" i="1" s="1"/>
  <c r="J23" i="1"/>
  <c r="J205" i="1"/>
  <c r="J204" i="1"/>
  <c r="J57" i="1"/>
  <c r="J9" i="1"/>
  <c r="J166" i="1"/>
  <c r="J151" i="1"/>
  <c r="J136" i="1"/>
  <c r="J163" i="1"/>
  <c r="J183" i="1"/>
  <c r="J182" i="1"/>
  <c r="J174" i="1"/>
  <c r="J173" i="1"/>
  <c r="J171" i="1"/>
  <c r="J169" i="1"/>
  <c r="J168" i="1"/>
  <c r="J152" i="1"/>
  <c r="J92" i="1"/>
  <c r="J140" i="1"/>
  <c r="I49" i="1"/>
  <c r="I48" i="1" s="1"/>
  <c r="J8" i="1"/>
  <c r="J10" i="1"/>
  <c r="J11" i="1"/>
  <c r="J203" i="1"/>
  <c r="J194" i="1"/>
  <c r="J161" i="1"/>
  <c r="J19" i="1"/>
  <c r="J12" i="1"/>
  <c r="J13" i="1"/>
  <c r="J24" i="1"/>
  <c r="J105" i="1"/>
  <c r="J106" i="1"/>
  <c r="J115" i="1"/>
  <c r="J139" i="1"/>
  <c r="J141" i="1"/>
  <c r="J147" i="1"/>
  <c r="J162" i="1"/>
  <c r="I22" i="1"/>
  <c r="J7" i="1" l="1"/>
  <c r="J59" i="1"/>
  <c r="J202" i="1"/>
  <c r="J116" i="1"/>
  <c r="J39" i="1"/>
  <c r="J165" i="1"/>
  <c r="J114" i="1"/>
  <c r="J193" i="1"/>
  <c r="J146" i="1"/>
  <c r="G22" i="1"/>
  <c r="J49" i="1"/>
  <c r="J181" i="1"/>
  <c r="J36" i="1"/>
  <c r="J17" i="1"/>
  <c r="J148" i="1"/>
  <c r="J142" i="1"/>
  <c r="J170" i="1"/>
  <c r="J178" i="1"/>
  <c r="J212" i="1"/>
  <c r="J56" i="1"/>
  <c r="J108" i="1"/>
  <c r="J188" i="1"/>
  <c r="J22" i="1" l="1"/>
  <c r="J133" i="1"/>
  <c r="J48" i="1"/>
  <c r="J55" i="1"/>
  <c r="J164" i="1"/>
  <c r="J107" i="1"/>
  <c r="J35" i="1"/>
  <c r="J187" i="1"/>
  <c r="J52" i="1" l="1"/>
  <c r="G15" i="1"/>
  <c r="G14" i="1" s="1"/>
  <c r="G223" i="1" s="1"/>
  <c r="I15" i="1" l="1"/>
  <c r="J16" i="1"/>
  <c r="J15" i="1" l="1"/>
  <c r="I14" i="1"/>
  <c r="I223" i="1" s="1"/>
  <c r="J223" i="1" l="1"/>
  <c r="J14" i="1"/>
</calcChain>
</file>

<file path=xl/sharedStrings.xml><?xml version="1.0" encoding="utf-8"?>
<sst xmlns="http://schemas.openxmlformats.org/spreadsheetml/2006/main" count="504" uniqueCount="297">
  <si>
    <t>Dział</t>
  </si>
  <si>
    <t>Rozdział</t>
  </si>
  <si>
    <t>Treść</t>
  </si>
  <si>
    <t>010</t>
  </si>
  <si>
    <t>Rolnictwo i łowiectwo</t>
  </si>
  <si>
    <t>01095</t>
  </si>
  <si>
    <t>Pozostała działalność</t>
  </si>
  <si>
    <t>600</t>
  </si>
  <si>
    <t>Transport i łączność</t>
  </si>
  <si>
    <t>60016</t>
  </si>
  <si>
    <t>Drogi publiczne gminne</t>
  </si>
  <si>
    <t>700</t>
  </si>
  <si>
    <t>Gospodarka mieszkaniowa</t>
  </si>
  <si>
    <t>70005</t>
  </si>
  <si>
    <t>Gospodarka gruntami i nieruchomościami</t>
  </si>
  <si>
    <t>750</t>
  </si>
  <si>
    <t>Administracja publiczna</t>
  </si>
  <si>
    <t>75011</t>
  </si>
  <si>
    <t>Urzędy wojewódzkie</t>
  </si>
  <si>
    <t>75023</t>
  </si>
  <si>
    <t>Urzędy gmin (miast i miast na prawach powiatu)</t>
  </si>
  <si>
    <t>8 000,00</t>
  </si>
  <si>
    <t>751</t>
  </si>
  <si>
    <t>Urzędy naczelnych organów władzy państwowej, kontroli i ochrony prawa oraz sądownictwa</t>
  </si>
  <si>
    <t>75101</t>
  </si>
  <si>
    <t>Urzędy naczelnych organów władzy państwowej, kontroli i ochrony prawa</t>
  </si>
  <si>
    <t>5 000,00</t>
  </si>
  <si>
    <t>758</t>
  </si>
  <si>
    <t>Różne rozliczenia</t>
  </si>
  <si>
    <t>801</t>
  </si>
  <si>
    <t>Oświata i wychowanie</t>
  </si>
  <si>
    <t>80101</t>
  </si>
  <si>
    <t>Szkoły podstawowe</t>
  </si>
  <si>
    <t>80103</t>
  </si>
  <si>
    <t>Oddziały przedszkolne w szkołach podstawowych</t>
  </si>
  <si>
    <t>80104</t>
  </si>
  <si>
    <t xml:space="preserve">Przedszkola </t>
  </si>
  <si>
    <t>80148</t>
  </si>
  <si>
    <t>Stołówki szkolne i przedszkolne</t>
  </si>
  <si>
    <t>2710</t>
  </si>
  <si>
    <t>852</t>
  </si>
  <si>
    <t>Pomoc społeczna</t>
  </si>
  <si>
    <t>85202</t>
  </si>
  <si>
    <t>Domy pomocy społecznej</t>
  </si>
  <si>
    <t>2910</t>
  </si>
  <si>
    <t>85213</t>
  </si>
  <si>
    <t>85214</t>
  </si>
  <si>
    <t>85216</t>
  </si>
  <si>
    <t>Zasiłki stałe</t>
  </si>
  <si>
    <t>85219</t>
  </si>
  <si>
    <t>Ośrodki pomocy społecznej</t>
  </si>
  <si>
    <t>85228</t>
  </si>
  <si>
    <t>Usługi opiekuńcze i specjalistyczne usługi opiekuńcze</t>
  </si>
  <si>
    <t>85295</t>
  </si>
  <si>
    <t>150,00</t>
  </si>
  <si>
    <t>854</t>
  </si>
  <si>
    <t>Edukacyjna opieka wychowawcza</t>
  </si>
  <si>
    <t>85415</t>
  </si>
  <si>
    <t>900</t>
  </si>
  <si>
    <t>Gospodarka komunalna i ochrona środowiska</t>
  </si>
  <si>
    <t>90001</t>
  </si>
  <si>
    <t>Gospodarka ściekowa i ochrona wód</t>
  </si>
  <si>
    <t>90002</t>
  </si>
  <si>
    <t>90095</t>
  </si>
  <si>
    <t>921</t>
  </si>
  <si>
    <t>Kultura i ochrona dziedzictwa narodowego</t>
  </si>
  <si>
    <t>92195</t>
  </si>
  <si>
    <t>Wykonanie</t>
  </si>
  <si>
    <t>%</t>
  </si>
  <si>
    <t>Plan po zmianach</t>
  </si>
  <si>
    <t>§</t>
  </si>
  <si>
    <t>1</t>
  </si>
  <si>
    <t>2</t>
  </si>
  <si>
    <t>3</t>
  </si>
  <si>
    <t>4</t>
  </si>
  <si>
    <t>5</t>
  </si>
  <si>
    <t>6</t>
  </si>
  <si>
    <t>7</t>
  </si>
  <si>
    <t>S P R A W O Z D A N  I E</t>
  </si>
  <si>
    <t>297 930,16</t>
  </si>
  <si>
    <t>517 054,82</t>
  </si>
  <si>
    <t>32 295,00</t>
  </si>
  <si>
    <t>72 000,00</t>
  </si>
  <si>
    <t>90019</t>
  </si>
  <si>
    <t>Wpływy i wydatki związane z gromadzeniem środków z opłat i kar za korzystanie ze środowiska</t>
  </si>
  <si>
    <t>491,52</t>
  </si>
  <si>
    <t>70,42</t>
  </si>
  <si>
    <t>134 090,00</t>
  </si>
  <si>
    <t>585 009,68</t>
  </si>
  <si>
    <t>544 307,36</t>
  </si>
  <si>
    <t>1 932,28</t>
  </si>
  <si>
    <t>5 304,00</t>
  </si>
  <si>
    <t>3 875 848,90</t>
  </si>
  <si>
    <t>2 865 889,46</t>
  </si>
  <si>
    <t>30 203,90</t>
  </si>
  <si>
    <t>50 620,98</t>
  </si>
  <si>
    <t>126 288,04</t>
  </si>
  <si>
    <t>339 044,01</t>
  </si>
  <si>
    <t>118 462,30</t>
  </si>
  <si>
    <t>576 752,00</t>
  </si>
  <si>
    <t>85230</t>
  </si>
  <si>
    <t>Pomoc w zakresie dożywiania</t>
  </si>
  <si>
    <t>Pomoc materialna dla uczniów o charakterze socjalnym</t>
  </si>
  <si>
    <t>855</t>
  </si>
  <si>
    <t>85501</t>
  </si>
  <si>
    <t xml:space="preserve">Rodzina </t>
  </si>
  <si>
    <t>Świadczenia wychowawcze</t>
  </si>
  <si>
    <t>85502</t>
  </si>
  <si>
    <t>5 097 505,00</t>
  </si>
  <si>
    <t>8 900,00</t>
  </si>
  <si>
    <t>241 400,00</t>
  </si>
  <si>
    <t>85503</t>
  </si>
  <si>
    <t>Karta Dużej Rodziny</t>
  </si>
  <si>
    <t>Zasiłki okresowe, celowe i pomoc w naturze oraz składki na ubezpieczenia emerytalne i rentowe</t>
  </si>
  <si>
    <t>2360</t>
  </si>
  <si>
    <t>75085</t>
  </si>
  <si>
    <t>Wspólna obsługa jednostek samorządu terytorialnego</t>
  </si>
  <si>
    <t>80153</t>
  </si>
  <si>
    <t>Zapewnienie uczniom prawa do bezpłatnego dostępu do podręczników, materiałów edukacyjnych lub materiałów ćwiczeniowych</t>
  </si>
  <si>
    <t>85513</t>
  </si>
  <si>
    <t>Gospodarka odpadami komunalnymi</t>
  </si>
  <si>
    <t>90026</t>
  </si>
  <si>
    <t>Pozostałe działania związane z gospodarką odpadami</t>
  </si>
  <si>
    <t>60004</t>
  </si>
  <si>
    <t>Lokalny transport zbiorowy</t>
  </si>
  <si>
    <t>75814</t>
  </si>
  <si>
    <t>Różne rozliczenia finansowe</t>
  </si>
  <si>
    <t>0750</t>
  </si>
  <si>
    <t>2010</t>
  </si>
  <si>
    <t xml:space="preserve">Wpływy z najmu i dzierżawy składników majatkowych Skarbu Państwa, jednostek samorządu terytorialnego lub innych jednostek zaliczanych do sektora finansów publicznych oraz innych umów o podobnym charakterze </t>
  </si>
  <si>
    <t>0490</t>
  </si>
  <si>
    <t xml:space="preserve">Wpływy z innych lokalnych opłat pobieranych przez jednostki samorządu terytorialnego na podstawie odrębnych ustaw </t>
  </si>
  <si>
    <t>0970</t>
  </si>
  <si>
    <t>0470</t>
  </si>
  <si>
    <t>0550</t>
  </si>
  <si>
    <t>0640</t>
  </si>
  <si>
    <t>0760</t>
  </si>
  <si>
    <t>0920</t>
  </si>
  <si>
    <t>Wpływy z opłat za trwały zarząd, użytkowanie i służebności</t>
  </si>
  <si>
    <t xml:space="preserve"> Wpływy z opłat z tytułu użytkowania wieczystego nieruchomości </t>
  </si>
  <si>
    <t>Wpływy z tytułu kosztów egzekucyjnych, opłaty komorniczej i kosztów upomnień</t>
  </si>
  <si>
    <t xml:space="preserve">Wpływy z najmu i dzierżawy skladników majątkowych Skarbu Państwa, jednostek samorządu terytorialnego lub innych jednostek zaliczanych do sektora finansów publicznych oraz innych umów o podobnym charakterze </t>
  </si>
  <si>
    <t xml:space="preserve">Wpływy z tytułu przekształcenia prawa użytkowania wieczystego w prawo własności </t>
  </si>
  <si>
    <t xml:space="preserve">Wpływy z pozostałych odsetek </t>
  </si>
  <si>
    <t xml:space="preserve">Wpływy z różnych dochodów </t>
  </si>
  <si>
    <t xml:space="preserve">Dochody jednostek samorządu terytorialnego związane z realizacją zadań z zakresu administracji rządowej oraz innych zadań zleconych ustawami </t>
  </si>
  <si>
    <t>756</t>
  </si>
  <si>
    <t>75601</t>
  </si>
  <si>
    <t>0350</t>
  </si>
  <si>
    <t xml:space="preserve">Wpływy z podatku dochodowego od osób fizycznych </t>
  </si>
  <si>
    <t xml:space="preserve">Wpływy z podatku od działalności gospodarczej osób fizycznych, opłaconego w formie karty podatkowej </t>
  </si>
  <si>
    <t>75615</t>
  </si>
  <si>
    <t xml:space="preserve">Wpływy z podatku rolnego, podatku leśnego, podatku od czynności cywilnoprawnych, podatków i opłat lokalnych od osób prawnych i innych jednostek organizacyjnych </t>
  </si>
  <si>
    <t>0310</t>
  </si>
  <si>
    <t>0320</t>
  </si>
  <si>
    <t>0330</t>
  </si>
  <si>
    <t>0340</t>
  </si>
  <si>
    <t>0500</t>
  </si>
  <si>
    <t>0910</t>
  </si>
  <si>
    <t xml:space="preserve">Wpływy z podatku od nieruchomości </t>
  </si>
  <si>
    <t xml:space="preserve">Wpływy z podatku rolnego </t>
  </si>
  <si>
    <t xml:space="preserve">Wpływy z podatku leśnego </t>
  </si>
  <si>
    <t xml:space="preserve">Wpływy z podatku od środków transportowych </t>
  </si>
  <si>
    <t xml:space="preserve">Wplywy z podatku od czynności cywilnoprawnych </t>
  </si>
  <si>
    <t xml:space="preserve">Wpływy z tytułu kosztów egzekucyjnych, oplaty komorniczej i kosztów upomnień </t>
  </si>
  <si>
    <t xml:space="preserve">Wpływy z odsetek od nieterminowych wpłat z tytułu podatków i opłat </t>
  </si>
  <si>
    <t>75616</t>
  </si>
  <si>
    <t xml:space="preserve">Wpływy z podatku rolnego, podatku leśnego, podatku od spadków i darowizn, podatku od czynności cywilno-prawnych oraz podatków i opłat  lokalnych od osób fizycznych </t>
  </si>
  <si>
    <t>0360</t>
  </si>
  <si>
    <t>75618</t>
  </si>
  <si>
    <t>0410</t>
  </si>
  <si>
    <t>0460</t>
  </si>
  <si>
    <t>0480</t>
  </si>
  <si>
    <t xml:space="preserve">Wpływy z opłaty skarbowej </t>
  </si>
  <si>
    <t xml:space="preserve">Wpływy z opłaty eksploatacyjnej </t>
  </si>
  <si>
    <t xml:space="preserve">Wpływy z opłat za zezwolenia na sprzedaż napojów alkoholowych </t>
  </si>
  <si>
    <t>Wpływy z innych lokalnych opłat pobieranych przez jednostki samorządu terytorialnego na podstawie odrębnych ustaw</t>
  </si>
  <si>
    <t xml:space="preserve">Wpływy z tytułu kosztów egzekucyjnych, opłaty komorniczej i kosztów upomnień </t>
  </si>
  <si>
    <t>75621</t>
  </si>
  <si>
    <t xml:space="preserve">Udziały gmin w podatkach stanowiących dochód budżetu państwa </t>
  </si>
  <si>
    <t>0010</t>
  </si>
  <si>
    <t>0020</t>
  </si>
  <si>
    <t>Wpływy z podatku dochodowego od osób prawnych</t>
  </si>
  <si>
    <t>75801</t>
  </si>
  <si>
    <t>2920</t>
  </si>
  <si>
    <t>Część oświatowa subwencji ogólnej dla jednostek samorządu terytorialnego</t>
  </si>
  <si>
    <t>Subwencje ogólne z budżetu państwa</t>
  </si>
  <si>
    <t>75807</t>
  </si>
  <si>
    <t xml:space="preserve">Cześć wyrównawcza subwencji ogólnej dla gmin </t>
  </si>
  <si>
    <t>Subwencje ogólne  z budżetu państwa</t>
  </si>
  <si>
    <t>Wpływy z pozostałych odsetek</t>
  </si>
  <si>
    <t>75831</t>
  </si>
  <si>
    <t xml:space="preserve">Część równoważąca subwencji ogólnej dla gmin </t>
  </si>
  <si>
    <t xml:space="preserve">Subwencje ogólne z bużetu państwa </t>
  </si>
  <si>
    <t>2030</t>
  </si>
  <si>
    <t>0660</t>
  </si>
  <si>
    <t>0670</t>
  </si>
  <si>
    <t xml:space="preserve">Wpływy z opłat za korzystanie z wychowania przedszkolnego </t>
  </si>
  <si>
    <t>0830</t>
  </si>
  <si>
    <t xml:space="preserve">Wpływy z usług </t>
  </si>
  <si>
    <t>0940</t>
  </si>
  <si>
    <t xml:space="preserve">Wpływy z rozliczeń/zwrotów z lat ubiegłych </t>
  </si>
  <si>
    <t>Wpływy ze zwrotów dotacji oraz płatności wykorzystanych niezgodnie z przeznaczeniem lub wykorzystanych z naruszeniem procedur, o których mowa w art. 184 ustawy, pobranych nienależnie lub w nadmiernej wyskości</t>
  </si>
  <si>
    <t>2060</t>
  </si>
  <si>
    <t>6257</t>
  </si>
  <si>
    <t>90017</t>
  </si>
  <si>
    <t>2370</t>
  </si>
  <si>
    <t xml:space="preserve">Wpływy do budżetu nadwyżki środków obrotowych samorządowego zakładu budżetowego </t>
  </si>
  <si>
    <t>0690</t>
  </si>
  <si>
    <t xml:space="preserve">Wpływy z różnych opłat </t>
  </si>
  <si>
    <t>0960</t>
  </si>
  <si>
    <t xml:space="preserve">Dochody od osób prawnych, od osób fizycznych i od innych jednostek nieposiadających osobowości prawnej oraz wydatki związane z ich poborem </t>
  </si>
  <si>
    <t>Świadczenia rodzinne, świadczenia z funduszu alimentacyjnego oraz składki na ubezpieczenia emerytalne i rentowe z ubezpieczenia społecznego</t>
  </si>
  <si>
    <t xml:space="preserve">Wpływy  z otrzymanych spadków, zapisów i darowizn w postaci pieniężnej </t>
  </si>
  <si>
    <t>Z WYKONANIA DOCHODÓW BUDŻETU GMINY</t>
  </si>
  <si>
    <t>OGÓŁEM DOCHODY:</t>
  </si>
  <si>
    <t>w tym :</t>
  </si>
  <si>
    <t>dochody bieżące</t>
  </si>
  <si>
    <t>dochody majątkowe</t>
  </si>
  <si>
    <t>Wpływy z różnych dochodów</t>
  </si>
  <si>
    <t xml:space="preserve">Wpływy z innych opłat stanowiacych dochody jednostek samorządu terytorialnego na podstawie ustaw </t>
  </si>
  <si>
    <t>60018</t>
  </si>
  <si>
    <t>Działalność Funduszu Dróg Samorządowych</t>
  </si>
  <si>
    <t>Środki otrzymane z państwowych funduszy celowych na finansowanie lub dofinansowanie kosztów realizacji inwestycji i zakupów inwestycyjnych jednostek sektora finansów publicznych</t>
  </si>
  <si>
    <t>0880</t>
  </si>
  <si>
    <t>Wpływy z różnych opłat</t>
  </si>
  <si>
    <t>Wpływy z opłaty prolongacyjnej</t>
  </si>
  <si>
    <t>851</t>
  </si>
  <si>
    <t>Ochrona zdrowia</t>
  </si>
  <si>
    <t>Składki na ubezpieczenie zdrowotne opłacane za osoby pobierające niektóre świadczenia rodzinne oraz za osoby pobierające zasiłki dla opiekunów</t>
  </si>
  <si>
    <t>85516</t>
  </si>
  <si>
    <t>System opieki nad dziećmi w wieku do lat 3</t>
  </si>
  <si>
    <t>90005</t>
  </si>
  <si>
    <t>Ochrona powietrza atmosferycznego i klimatu</t>
  </si>
  <si>
    <t>2460</t>
  </si>
  <si>
    <t>Dotacja celowa otrzymana z tytułu pomocy finansowej udzielanej między jednostkami samorządu terytorialnego na dofinansowanie własnych zadań bieżących</t>
  </si>
  <si>
    <t>90015</t>
  </si>
  <si>
    <t>Oświetlenie ulic, placów i dróg</t>
  </si>
  <si>
    <t>0580</t>
  </si>
  <si>
    <t>Środki otrzymane od pozostałych jednostek zaliczanych do sektora finansów publicznych na realizacje zadań bieżących jednostek zaliczanych do sektora finansów publicznych</t>
  </si>
  <si>
    <t>6300</t>
  </si>
  <si>
    <t>Wpływy z tytułu grzywien i innych kar pieniężnych od osób prawnych i innych jednostek organizacyjnych</t>
  </si>
  <si>
    <t xml:space="preserve">Wpływy z podatku od spadków i darowizn </t>
  </si>
  <si>
    <t>za I półrocze 2022 r.</t>
  </si>
  <si>
    <t>0620</t>
  </si>
  <si>
    <t>Wpływy z opłat za zezwolenia, akredytacje oraz opłaty ewidencyjne, w tym opłaty za częstotliwości</t>
  </si>
  <si>
    <t>0950</t>
  </si>
  <si>
    <t>Wpływy z tytułu kar i odszkodowań wynikających z umów</t>
  </si>
  <si>
    <t>2057</t>
  </si>
  <si>
    <t>Wpływy z rozliczeń/zwrotów z lat ubiegłych</t>
  </si>
  <si>
    <t>Wpływy z otrzymanych spadków, zapisów i darowizn w postaci pieniężnej</t>
  </si>
  <si>
    <t>Dotacja celowa w ramach programów finansowanych z udziałem środków europejskich oraz środków, o których mowa w art. 5 ust. 3 pkt 5 lit. a i b ustawy, lub płatności w ramach budżetu środków europejskich, realizowanych przez jednostki samorządu terytorialnego</t>
  </si>
  <si>
    <t>Dotacja celowa w ramach programów finansowych z udziałem środków europejskich oraz środków, o których mowa w art. 5 ust. 3 pkt 5 lit. a i b ustawy, lub płatności w ramach budżetu środków europejskich, realizowanych przez jednostki samorządu terytorialnego</t>
  </si>
  <si>
    <t>754</t>
  </si>
  <si>
    <t>75495</t>
  </si>
  <si>
    <t>2700</t>
  </si>
  <si>
    <t>Bezpieczeństwo publiczne i ochrona przeciwpożarowa</t>
  </si>
  <si>
    <t>Środki na dofinansowanie własnych zadań bieżących gmin, powiatów (związków gmin, związków powiatowo-gminnych,związków powiatów), samorządów województw, pozyskane z innych źródeł</t>
  </si>
  <si>
    <t>0430</t>
  </si>
  <si>
    <t>Wpływy z opłaty targowej</t>
  </si>
  <si>
    <t>0560</t>
  </si>
  <si>
    <t>Wpływy z zaległości z tytułu podatków i opłat zniesionych</t>
  </si>
  <si>
    <t>0270</t>
  </si>
  <si>
    <t>Wpływy z części opłaty za zezwolenie na sprzedaż napojów alkoholowych w obrocie hurtowym</t>
  </si>
  <si>
    <t>75802</t>
  </si>
  <si>
    <t>Uzupełnienie subwencji ogólnej dla jednostek samorządu terytorialnego</t>
  </si>
  <si>
    <t>2750</t>
  </si>
  <si>
    <t>Środki na uzupełnienie dochodów gmin</t>
  </si>
  <si>
    <t>75816</t>
  </si>
  <si>
    <t>6090</t>
  </si>
  <si>
    <t>Środki z Funduszu Przeciwdziałania COVID-19 na finansowanie lub dofinansowanie kosztów realizacji inwestycji i zakupów inwestycyjnych związanych z przeciwdziałaniem COVID-19</t>
  </si>
  <si>
    <t>Wpływy do rozliczenia</t>
  </si>
  <si>
    <t>2400</t>
  </si>
  <si>
    <t>Wpływy do budżetu pozostałości środków finansowych gromadzonych na wydzielonym rachunku jednostki budżetowej</t>
  </si>
  <si>
    <t>0900</t>
  </si>
  <si>
    <t>Wpływy z odsetek od dotacji oraz płatności: wykorzystanych niezgodnie z przeznaczeniem lub wykorzystanych z naruszeniem procedur, o których mowa w art. 184 ustawy, pobranych nienależnie lub w nadmiernej wysokości</t>
  </si>
  <si>
    <t>Wpływy ze zwrotów dotacji oraz płatności wykorzystanych niezgodnie z przeznaczeniem lub wykorzystanych z naruszeniem procedur, o których mowa w art. 184 ustawy, pobranych nienależnie lub w nadmiernej wysokości</t>
  </si>
  <si>
    <t>80195</t>
  </si>
  <si>
    <t>85154</t>
  </si>
  <si>
    <t>Przeciwdziałanie alkoholizmowi</t>
  </si>
  <si>
    <t>Pozostałe zadania w zakresie polityki społecznej</t>
  </si>
  <si>
    <t>853</t>
  </si>
  <si>
    <t>85395</t>
  </si>
  <si>
    <t>85595</t>
  </si>
  <si>
    <t>Dotacja celowa otrzymana z tytułu pomocy finansowej udzielanej między jednostkami samorządu terytorialnego na dofinansowanie własnych zadań inwestycyjnych i zakupów inwestycyjnych</t>
  </si>
  <si>
    <t xml:space="preserve">Dotacja celowa otrzymana z budżetu państwa na realizację zadań bieżących z zakresu administrcji rządowej oraz innych zadań zleconych gminie (związkom gmin, związkom powiatowo-gminnym) ustawami </t>
  </si>
  <si>
    <t xml:space="preserve">Wpływy z podatku od czynności cywilnoprawnych </t>
  </si>
  <si>
    <t>Zakłady gospodarki komunalnej</t>
  </si>
  <si>
    <t>Kultura fizyczna</t>
  </si>
  <si>
    <t>92695</t>
  </si>
  <si>
    <t>926</t>
  </si>
  <si>
    <t>Dotacja celowa otrzymana z budżetu państwa na realizację własnych zadań bieżących gmin (związków gmin, związków powiatowo-gminnych)</t>
  </si>
  <si>
    <t>Dotacja celowa otrzymana z budżetu państwa na zadania bieżące z zakresu administracji rządowej zlecone gminom (związkom gmin, związkom powiatowo-gminnym), związane z realizacją świadczenia wychowawczego
stanowiącego pomoc państwa w wychowywaniu dzieci</t>
  </si>
  <si>
    <t>Składki na ubezpieczenie zdrowotne opłacane za osoby pobierające niektóre świadczenia z pomocy społecznej oraz za osoby uczestniczące w zajęciach w centrum integracji społecznej.</t>
  </si>
  <si>
    <t xml:space="preserve">Wpływy z opłat za korzystanie z wyżywienia w jednostkach realizujących zadania z zakresu wychowania przedszkolnego </t>
  </si>
  <si>
    <t xml:space="preserve">Dotacja celowa w ramach programów finansowych z udziałem środków europejskich oraz środków, o których mowa w art.. 5 ust. 3 pkt 5 lit. a i b ustawy, lub płatności w ramach budżetu środków europejskich, realizowanych przez jednostki samorządu terytorialnego </t>
  </si>
  <si>
    <t>Załącznik nr 1                                                                                                                                                                                                                   do Zarządzenia nr 175/2022                                                                                                                                                                     Burmistrza Miasta i Gminy Chorzele                                                                                                                                                                    z dnia 23 sierpnia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</si>
</sst>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>
    <font>
      <sz val="8"/>
      <color indexed="8"/>
      <name val="Arial"/>
      <charset val="204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Cambria"/>
      <family val="1"/>
      <charset val="238"/>
      <scheme val="major"/>
    </font>
    <font>
      <sz val="8"/>
      <color indexed="8"/>
      <name val="Cambria"/>
      <family val="1"/>
      <charset val="238"/>
      <scheme val="major"/>
    </font>
    <font>
      <b/>
      <sz val="10"/>
      <color indexed="8"/>
      <name val="Cambria"/>
      <family val="1"/>
      <charset val="238"/>
      <scheme val="major"/>
    </font>
    <font>
      <b/>
      <sz val="8"/>
      <color indexed="8"/>
      <name val="Cambria"/>
      <family val="1"/>
      <charset val="238"/>
      <scheme val="major"/>
    </font>
    <font>
      <sz val="8.25"/>
      <color indexed="8"/>
      <name val="Cambria"/>
      <family val="1"/>
      <charset val="238"/>
      <scheme val="major"/>
    </font>
    <font>
      <b/>
      <sz val="8.25"/>
      <color indexed="8"/>
      <name val="Cambria"/>
      <family val="1"/>
      <charset val="238"/>
      <scheme val="major"/>
    </font>
    <font>
      <b/>
      <sz val="9"/>
      <color indexed="8"/>
      <name val="Cambria"/>
      <family val="1"/>
      <charset val="238"/>
      <scheme val="major"/>
    </font>
    <font>
      <sz val="8.5"/>
      <color indexed="8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i/>
      <sz val="8.5"/>
      <color indexed="8"/>
      <name val="Cambria"/>
      <family val="1"/>
      <charset val="238"/>
      <scheme val="major"/>
    </font>
    <font>
      <b/>
      <sz val="8.5"/>
      <color indexed="8"/>
      <name val="Cambria"/>
      <family val="1"/>
      <charset val="238"/>
      <scheme val="major"/>
    </font>
    <font>
      <sz val="9"/>
      <color indexed="8"/>
      <name val="Cambria"/>
      <family val="1"/>
      <charset val="238"/>
      <scheme val="major"/>
    </font>
    <font>
      <i/>
      <sz val="8.5"/>
      <color rgb="FF000000"/>
      <name val="Cambria"/>
      <family val="1"/>
      <charset val="238"/>
      <scheme val="major"/>
    </font>
    <font>
      <b/>
      <sz val="8.3000000000000007"/>
      <color indexed="8"/>
      <name val="Cambria"/>
      <family val="1"/>
      <charset val="238"/>
      <scheme val="major"/>
    </font>
    <font>
      <sz val="11"/>
      <color indexed="8"/>
      <name val="Czcionka tekstu podstawowego"/>
    </font>
    <font>
      <b/>
      <sz val="7"/>
      <color indexed="8"/>
      <name val="Cambria"/>
      <family val="1"/>
      <charset val="238"/>
      <scheme val="major"/>
    </font>
    <font>
      <sz val="8.5"/>
      <color rgb="FF000000"/>
      <name val="Cambria"/>
      <family val="1"/>
      <charset val="238"/>
      <scheme val="major"/>
    </font>
    <font>
      <b/>
      <sz val="8.5"/>
      <name val="Cambria"/>
      <family val="1"/>
      <charset val="238"/>
      <scheme val="major"/>
    </font>
    <font>
      <b/>
      <i/>
      <sz val="8.5"/>
      <color indexed="8"/>
      <name val="Cambria"/>
      <family val="1"/>
      <charset val="238"/>
      <scheme val="major"/>
    </font>
    <font>
      <sz val="8.5"/>
      <name val="Cambria"/>
      <family val="1"/>
      <charset val="238"/>
      <scheme val="major"/>
    </font>
    <font>
      <i/>
      <sz val="10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/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Alignment="0" applyProtection="0">
      <alignment vertical="top"/>
    </xf>
    <xf numFmtId="0" fontId="17" fillId="0" borderId="0" applyNumberFormat="0" applyFill="0" applyBorder="0" applyAlignment="0" applyProtection="0"/>
  </cellStyleXfs>
  <cellXfs count="364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alignment horizontal="left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NumberFormat="1" applyFont="1" applyFill="1" applyBorder="1" applyAlignment="1" applyProtection="1">
      <alignment horizontal="left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164" fontId="8" fillId="4" borderId="19" xfId="0" applyNumberFormat="1" applyFont="1" applyFill="1" applyBorder="1" applyAlignment="1" applyProtection="1">
      <alignment vertical="center" wrapText="1"/>
      <protection locked="0"/>
    </xf>
    <xf numFmtId="49" fontId="9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49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4" xfId="0" applyNumberFormat="1" applyFont="1" applyFill="1" applyBorder="1" applyAlignment="1" applyProtection="1">
      <alignment horizontal="center" vertical="center" wrapText="1"/>
      <protection locked="0"/>
    </xf>
    <xf numFmtId="164" fontId="10" fillId="4" borderId="2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left"/>
      <protection locked="0"/>
    </xf>
    <xf numFmtId="4" fontId="13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13" fillId="2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0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32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33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3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8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34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2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20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28" xfId="0" applyNumberFormat="1" applyFont="1" applyFill="1" applyBorder="1" applyAlignment="1" applyProtection="1">
      <alignment horizontal="right" vertical="center" wrapText="1"/>
      <protection locked="0"/>
    </xf>
    <xf numFmtId="4" fontId="6" fillId="5" borderId="19" xfId="0" applyNumberFormat="1" applyFont="1" applyFill="1" applyBorder="1" applyAlignment="1" applyProtection="1">
      <alignment vertical="center"/>
      <protection locked="0"/>
    </xf>
    <xf numFmtId="4" fontId="10" fillId="4" borderId="18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10" xfId="0" applyNumberFormat="1" applyFont="1" applyFill="1" applyBorder="1" applyAlignment="1" applyProtection="1">
      <alignment horizontal="right" vertical="center" wrapText="1"/>
      <protection locked="0"/>
    </xf>
    <xf numFmtId="164" fontId="10" fillId="4" borderId="10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12" fillId="4" borderId="3" xfId="0" applyNumberFormat="1" applyFont="1" applyFill="1" applyBorder="1" applyAlignment="1" applyProtection="1">
      <alignment horizontal="center" vertical="center" wrapText="1"/>
      <protection locked="0"/>
    </xf>
    <xf numFmtId="164" fontId="7" fillId="4" borderId="9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18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0" xfId="0" applyNumberFormat="1" applyFont="1" applyFill="1" applyBorder="1" applyAlignment="1" applyProtection="1">
      <alignment horizontal="left"/>
      <protection locked="0"/>
    </xf>
    <xf numFmtId="49" fontId="13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6" xfId="0" applyNumberFormat="1" applyFont="1" applyFill="1" applyBorder="1" applyAlignment="1" applyProtection="1">
      <alignment horizontal="left" vertical="center" wrapText="1"/>
      <protection locked="0"/>
    </xf>
    <xf numFmtId="4" fontId="13" fillId="4" borderId="5" xfId="0" applyNumberFormat="1" applyFont="1" applyFill="1" applyBorder="1" applyAlignment="1" applyProtection="1">
      <alignment horizontal="right" vertical="center" wrapText="1"/>
      <protection locked="0"/>
    </xf>
    <xf numFmtId="164" fontId="13" fillId="4" borderId="5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8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1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1" xfId="0" applyNumberFormat="1" applyFont="1" applyFill="1" applyBorder="1" applyAlignment="1" applyProtection="1">
      <alignment horizontal="right" vertical="center" wrapText="1"/>
      <protection locked="0"/>
    </xf>
    <xf numFmtId="49" fontId="13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7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7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7" xfId="0" applyNumberFormat="1" applyFont="1" applyFill="1" applyBorder="1" applyAlignment="1" applyProtection="1">
      <alignment horizontal="right" vertical="center" wrapText="1"/>
      <protection locked="0"/>
    </xf>
    <xf numFmtId="49" fontId="13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19" fillId="4" borderId="8" xfId="0" applyNumberFormat="1" applyFont="1" applyFill="1" applyBorder="1" applyAlignment="1" applyProtection="1">
      <alignment horizontal="left" vertical="center" wrapText="1"/>
      <protection locked="0"/>
    </xf>
    <xf numFmtId="49" fontId="12" fillId="4" borderId="3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2" xfId="0" applyNumberFormat="1" applyFont="1" applyFill="1" applyBorder="1" applyAlignment="1" applyProtection="1">
      <alignment horizontal="right" vertical="center" wrapText="1"/>
      <protection locked="0"/>
    </xf>
    <xf numFmtId="49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20" fillId="4" borderId="6" xfId="0" applyNumberFormat="1" applyFont="1" applyFill="1" applyBorder="1" applyAlignment="1" applyProtection="1">
      <alignment horizontal="left" vertical="center" wrapText="1"/>
      <protection locked="0"/>
    </xf>
    <xf numFmtId="4" fontId="20" fillId="4" borderId="5" xfId="0" applyNumberFormat="1" applyFont="1" applyFill="1" applyBorder="1" applyAlignment="1" applyProtection="1">
      <alignment horizontal="right" vertical="center" wrapText="1"/>
      <protection locked="0"/>
    </xf>
    <xf numFmtId="164" fontId="20" fillId="4" borderId="5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7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4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12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12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9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0" xfId="0" applyNumberFormat="1" applyFont="1" applyFill="1" applyBorder="1" applyAlignment="1" applyProtection="1">
      <alignment horizontal="left" vertical="center" wrapText="1"/>
      <protection locked="0"/>
    </xf>
    <xf numFmtId="164" fontId="10" fillId="4" borderId="0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18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22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3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18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0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0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10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10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14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14" xfId="0" applyNumberFormat="1" applyFont="1" applyFill="1" applyBorder="1" applyAlignment="1" applyProtection="1">
      <alignment horizontal="left" vertical="center" wrapText="1"/>
      <protection locked="0"/>
    </xf>
    <xf numFmtId="4" fontId="12" fillId="2" borderId="56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56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56" xfId="0" applyNumberFormat="1" applyFont="1" applyFill="1" applyBorder="1" applyAlignment="1" applyProtection="1">
      <alignment horizontal="right" vertical="center" wrapText="1"/>
      <protection locked="0"/>
    </xf>
    <xf numFmtId="49" fontId="19" fillId="4" borderId="3" xfId="0" applyNumberFormat="1" applyFont="1" applyFill="1" applyBorder="1" applyAlignment="1" applyProtection="1">
      <alignment horizontal="left" vertical="center" wrapText="1"/>
      <protection locked="0"/>
    </xf>
    <xf numFmtId="4" fontId="10" fillId="2" borderId="18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45" xfId="0" applyNumberFormat="1" applyFont="1" applyFill="1" applyBorder="1" applyAlignment="1" applyProtection="1">
      <alignment horizontal="center" vertical="center" wrapText="1"/>
      <protection locked="0"/>
    </xf>
    <xf numFmtId="49" fontId="19" fillId="4" borderId="9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22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12" fillId="4" borderId="37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2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41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52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52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52" xfId="0" applyNumberFormat="1" applyFont="1" applyFill="1" applyBorder="1" applyAlignment="1" applyProtection="1">
      <alignment horizontal="right" vertical="center" wrapText="1"/>
      <protection locked="0"/>
    </xf>
    <xf numFmtId="4" fontId="21" fillId="4" borderId="53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54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8" xfId="0" applyNumberFormat="1" applyFont="1" applyFill="1" applyBorder="1" applyAlignment="1" applyProtection="1">
      <alignment horizontal="left" vertical="center" wrapText="1"/>
      <protection locked="0"/>
    </xf>
    <xf numFmtId="164" fontId="10" fillId="4" borderId="66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3" xfId="0" applyNumberFormat="1" applyFont="1" applyFill="1" applyBorder="1" applyAlignment="1" applyProtection="1">
      <alignment horizontal="left" vertical="center" wrapText="1"/>
      <protection locked="0"/>
    </xf>
    <xf numFmtId="164" fontId="12" fillId="4" borderId="3" xfId="0" applyNumberFormat="1" applyFont="1" applyFill="1" applyBorder="1" applyAlignment="1" applyProtection="1">
      <alignment horizontal="right" vertical="center" wrapText="1"/>
      <protection locked="0"/>
    </xf>
    <xf numFmtId="49" fontId="13" fillId="4" borderId="20" xfId="0" applyNumberFormat="1" applyFont="1" applyFill="1" applyBorder="1" applyAlignment="1" applyProtection="1">
      <alignment horizontal="center" vertical="center" wrapText="1"/>
      <protection locked="0"/>
    </xf>
    <xf numFmtId="49" fontId="19" fillId="4" borderId="20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20" xfId="0" applyNumberFormat="1" applyFont="1" applyFill="1" applyBorder="1" applyAlignment="1" applyProtection="1">
      <alignment horizontal="left" vertical="center" wrapText="1"/>
      <protection locked="0"/>
    </xf>
    <xf numFmtId="4" fontId="10" fillId="4" borderId="20" xfId="0" applyNumberFormat="1" applyFont="1" applyFill="1" applyBorder="1" applyAlignment="1" applyProtection="1">
      <alignment horizontal="right" vertical="center" wrapText="1"/>
      <protection locked="0"/>
    </xf>
    <xf numFmtId="164" fontId="10" fillId="4" borderId="20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28" xfId="0" applyNumberFormat="1" applyFont="1" applyFill="1" applyBorder="1" applyAlignment="1" applyProtection="1">
      <alignment horizontal="left" vertical="center" wrapText="1"/>
      <protection locked="0"/>
    </xf>
    <xf numFmtId="49" fontId="12" fillId="4" borderId="18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27" xfId="0" applyNumberFormat="1" applyFont="1" applyFill="1" applyBorder="1" applyAlignment="1" applyProtection="1">
      <alignment horizontal="left" vertical="center" wrapText="1"/>
      <protection locked="0"/>
    </xf>
    <xf numFmtId="4" fontId="10" fillId="4" borderId="13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18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9" xfId="0" applyNumberFormat="1" applyFont="1" applyFill="1" applyBorder="1" applyAlignment="1" applyProtection="1">
      <alignment horizontal="left" vertical="center" wrapText="1"/>
      <protection locked="0"/>
    </xf>
    <xf numFmtId="4" fontId="10" fillId="2" borderId="36" xfId="0" applyNumberFormat="1" applyFont="1" applyFill="1" applyBorder="1" applyAlignment="1" applyProtection="1">
      <alignment horizontal="right" vertical="center" wrapText="1"/>
      <protection locked="0"/>
    </xf>
    <xf numFmtId="0" fontId="10" fillId="5" borderId="13" xfId="0" applyNumberFormat="1" applyFont="1" applyFill="1" applyBorder="1" applyAlignment="1" applyProtection="1">
      <alignment horizontal="left"/>
      <protection locked="0"/>
    </xf>
    <xf numFmtId="49" fontId="12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7" xfId="0" applyNumberFormat="1" applyFont="1" applyFill="1" applyBorder="1" applyAlignment="1" applyProtection="1">
      <alignment horizontal="left" vertical="center" wrapText="1"/>
      <protection locked="0"/>
    </xf>
    <xf numFmtId="4" fontId="10" fillId="4" borderId="38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10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55" xfId="0" applyNumberFormat="1" applyFont="1" applyFill="1" applyBorder="1" applyAlignment="1" applyProtection="1">
      <alignment horizontal="right" vertical="center" wrapText="1"/>
      <protection locked="0"/>
    </xf>
    <xf numFmtId="164" fontId="10" fillId="4" borderId="9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24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32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38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21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21" xfId="0" applyNumberFormat="1" applyFont="1" applyFill="1" applyBorder="1" applyAlignment="1" applyProtection="1">
      <alignment horizontal="left" vertical="center" wrapText="1"/>
      <protection locked="0"/>
    </xf>
    <xf numFmtId="49" fontId="13" fillId="4" borderId="11" xfId="0" applyNumberFormat="1" applyFont="1" applyFill="1" applyBorder="1" applyAlignment="1" applyProtection="1">
      <alignment horizontal="center" vertical="center" wrapText="1"/>
      <protection locked="0"/>
    </xf>
    <xf numFmtId="4" fontId="13" fillId="4" borderId="6" xfId="0" applyNumberFormat="1" applyFont="1" applyFill="1" applyBorder="1" applyAlignment="1" applyProtection="1">
      <alignment horizontal="right" vertical="center" wrapText="1"/>
      <protection locked="0"/>
    </xf>
    <xf numFmtId="4" fontId="13" fillId="4" borderId="39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17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17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17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40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28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3" xfId="0" applyNumberFormat="1" applyFont="1" applyFill="1" applyBorder="1" applyAlignment="1" applyProtection="1">
      <alignment horizontal="left" vertical="center" wrapText="1"/>
      <protection locked="0"/>
    </xf>
    <xf numFmtId="4" fontId="10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25" xfId="0" applyNumberFormat="1" applyFont="1" applyFill="1" applyBorder="1" applyAlignment="1" applyProtection="1">
      <alignment horizontal="left" vertical="center" wrapText="1"/>
      <protection locked="0"/>
    </xf>
    <xf numFmtId="4" fontId="10" fillId="4" borderId="30" xfId="0" applyNumberFormat="1" applyFont="1" applyFill="1" applyBorder="1" applyAlignment="1" applyProtection="1">
      <alignment horizontal="right" vertical="center" wrapText="1"/>
      <protection locked="0"/>
    </xf>
    <xf numFmtId="164" fontId="10" fillId="4" borderId="13" xfId="0" applyNumberFormat="1" applyFont="1" applyFill="1" applyBorder="1" applyAlignment="1" applyProtection="1">
      <alignment horizontal="right" vertical="center" wrapText="1"/>
      <protection locked="0"/>
    </xf>
    <xf numFmtId="0" fontId="10" fillId="5" borderId="22" xfId="0" applyNumberFormat="1" applyFont="1" applyFill="1" applyBorder="1" applyAlignment="1" applyProtection="1">
      <alignment horizontal="left"/>
      <protection locked="0"/>
    </xf>
    <xf numFmtId="0" fontId="10" fillId="6" borderId="57" xfId="1" applyFont="1" applyFill="1" applyBorder="1"/>
    <xf numFmtId="0" fontId="10" fillId="6" borderId="58" xfId="1" applyFont="1" applyFill="1" applyBorder="1"/>
    <xf numFmtId="0" fontId="10" fillId="6" borderId="59" xfId="1" applyFont="1" applyFill="1" applyBorder="1"/>
    <xf numFmtId="4" fontId="22" fillId="4" borderId="61" xfId="0" applyNumberFormat="1" applyFont="1" applyFill="1" applyBorder="1" applyAlignment="1" applyProtection="1">
      <alignment vertical="center" wrapText="1"/>
      <protection locked="0"/>
    </xf>
    <xf numFmtId="4" fontId="22" fillId="4" borderId="62" xfId="0" applyNumberFormat="1" applyFont="1" applyFill="1" applyBorder="1" applyAlignment="1" applyProtection="1">
      <alignment vertical="center" wrapText="1"/>
      <protection locked="0"/>
    </xf>
    <xf numFmtId="4" fontId="22" fillId="5" borderId="62" xfId="0" applyNumberFormat="1" applyFont="1" applyFill="1" applyBorder="1" applyAlignment="1" applyProtection="1">
      <alignment vertical="center"/>
      <protection locked="0"/>
    </xf>
    <xf numFmtId="164" fontId="22" fillId="4" borderId="63" xfId="0" applyNumberFormat="1" applyFont="1" applyFill="1" applyBorder="1" applyAlignment="1" applyProtection="1">
      <alignment vertical="center" wrapText="1"/>
      <protection locked="0"/>
    </xf>
    <xf numFmtId="4" fontId="22" fillId="4" borderId="64" xfId="0" applyNumberFormat="1" applyFont="1" applyFill="1" applyBorder="1" applyAlignment="1" applyProtection="1">
      <alignment vertical="center" wrapText="1"/>
      <protection locked="0"/>
    </xf>
    <xf numFmtId="4" fontId="22" fillId="4" borderId="2" xfId="0" applyNumberFormat="1" applyFont="1" applyFill="1" applyBorder="1" applyAlignment="1" applyProtection="1">
      <alignment vertical="center" wrapText="1"/>
      <protection locked="0"/>
    </xf>
    <xf numFmtId="4" fontId="22" fillId="4" borderId="16" xfId="0" applyNumberFormat="1" applyFont="1" applyFill="1" applyBorder="1" applyAlignment="1" applyProtection="1">
      <alignment vertical="center" wrapText="1"/>
      <protection locked="0"/>
    </xf>
    <xf numFmtId="164" fontId="22" fillId="4" borderId="65" xfId="0" applyNumberFormat="1" applyFont="1" applyFill="1" applyBorder="1" applyAlignment="1" applyProtection="1">
      <alignment vertical="center" wrapText="1"/>
      <protection locked="0"/>
    </xf>
    <xf numFmtId="4" fontId="22" fillId="4" borderId="42" xfId="0" applyNumberFormat="1" applyFont="1" applyFill="1" applyBorder="1" applyAlignment="1" applyProtection="1">
      <alignment vertical="center" wrapText="1"/>
      <protection locked="0"/>
    </xf>
    <xf numFmtId="4" fontId="22" fillId="5" borderId="60" xfId="0" applyNumberFormat="1" applyFont="1" applyFill="1" applyBorder="1" applyAlignment="1" applyProtection="1">
      <alignment vertical="center"/>
      <protection locked="0"/>
    </xf>
    <xf numFmtId="164" fontId="22" fillId="4" borderId="43" xfId="0" applyNumberFormat="1" applyFont="1" applyFill="1" applyBorder="1" applyAlignment="1" applyProtection="1">
      <alignment vertical="center" wrapText="1"/>
      <protection locked="0"/>
    </xf>
    <xf numFmtId="0" fontId="10" fillId="0" borderId="0" xfId="0" applyNumberFormat="1" applyFont="1" applyFill="1" applyBorder="1" applyAlignment="1" applyProtection="1">
      <alignment horizontal="center" vertical="center"/>
      <protection locked="0"/>
    </xf>
    <xf numFmtId="49" fontId="19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0" xfId="0" applyNumberFormat="1" applyFont="1" applyFill="1" applyBorder="1" applyAlignment="1" applyProtection="1">
      <alignment horizontal="left"/>
      <protection locked="0"/>
    </xf>
    <xf numFmtId="49" fontId="9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4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31" xfId="0" applyNumberFormat="1" applyFont="1" applyFill="1" applyBorder="1" applyAlignment="1" applyProtection="1">
      <alignment horizontal="left" vertical="center" wrapText="1"/>
      <protection locked="0"/>
    </xf>
    <xf numFmtId="164" fontId="10" fillId="4" borderId="24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0" xfId="0" applyNumberFormat="1" applyFont="1" applyFill="1" applyBorder="1" applyAlignment="1" applyProtection="1">
      <alignment horizontal="left"/>
      <protection locked="0"/>
    </xf>
    <xf numFmtId="49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8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3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18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8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10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" fontId="10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28" xfId="0" applyNumberFormat="1" applyFont="1" applyFill="1" applyBorder="1" applyAlignment="1" applyProtection="1">
      <alignment horizontal="right" vertical="center" wrapText="1"/>
      <protection locked="0"/>
    </xf>
    <xf numFmtId="49" fontId="13" fillId="4" borderId="21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3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18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9" xfId="0" applyNumberFormat="1" applyFont="1" applyFill="1" applyBorder="1" applyAlignment="1" applyProtection="1">
      <alignment horizontal="right" vertical="center" wrapText="1"/>
      <protection locked="0"/>
    </xf>
    <xf numFmtId="49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23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24" xfId="0" applyNumberFormat="1" applyFont="1" applyFill="1" applyBorder="1" applyAlignment="1" applyProtection="1">
      <alignment horizontal="left" vertical="center" wrapText="1"/>
      <protection locked="0"/>
    </xf>
    <xf numFmtId="4" fontId="12" fillId="2" borderId="24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41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13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5" xfId="0" applyNumberFormat="1" applyFont="1" applyFill="1" applyBorder="1" applyAlignment="1" applyProtection="1">
      <alignment horizontal="left" vertical="center" wrapText="1"/>
      <protection locked="0"/>
    </xf>
    <xf numFmtId="49" fontId="12" fillId="4" borderId="24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24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30" xfId="0" applyNumberFormat="1" applyFont="1" applyFill="1" applyBorder="1" applyAlignment="1" applyProtection="1">
      <alignment horizontal="center" vertical="center" wrapText="1"/>
      <protection locked="0"/>
    </xf>
    <xf numFmtId="4" fontId="12" fillId="2" borderId="71" xfId="0" applyNumberFormat="1" applyFont="1" applyFill="1" applyBorder="1" applyAlignment="1" applyProtection="1">
      <alignment horizontal="right" vertical="center" wrapText="1"/>
      <protection locked="0"/>
    </xf>
    <xf numFmtId="4" fontId="13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69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4" borderId="4" xfId="0" applyNumberFormat="1" applyFont="1" applyFill="1" applyBorder="1" applyAlignment="1" applyProtection="1">
      <alignment horizontal="left" vertical="center" wrapText="1"/>
      <protection locked="0"/>
    </xf>
    <xf numFmtId="49" fontId="12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0" xfId="0" applyNumberFormat="1" applyFont="1" applyFill="1" applyBorder="1" applyAlignment="1" applyProtection="1">
      <alignment horizontal="left" vertical="center" wrapText="1"/>
      <protection locked="0"/>
    </xf>
    <xf numFmtId="4" fontId="10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20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72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27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0" applyNumberFormat="1" applyFont="1" applyFill="1" applyBorder="1" applyAlignment="1" applyProtection="1">
      <alignment horizontal="left"/>
      <protection locked="0"/>
    </xf>
    <xf numFmtId="49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10" fillId="4" borderId="18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7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12" fillId="4" borderId="7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3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18" xfId="0" applyNumberFormat="1" applyFont="1" applyFill="1" applyBorder="1" applyAlignment="1" applyProtection="1">
      <alignment horizontal="right" vertical="center" wrapText="1"/>
      <protection locked="0"/>
    </xf>
    <xf numFmtId="49" fontId="13" fillId="4" borderId="21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28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69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8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9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4" xfId="0" applyNumberFormat="1" applyFont="1" applyFill="1" applyBorder="1" applyAlignment="1" applyProtection="1">
      <alignment horizontal="left" vertical="center" wrapText="1"/>
      <protection locked="0"/>
    </xf>
    <xf numFmtId="4" fontId="12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2" xfId="0" applyNumberFormat="1" applyFont="1" applyFill="1" applyBorder="1" applyAlignment="1" applyProtection="1">
      <alignment horizontal="left" vertical="center" wrapText="1"/>
      <protection locked="0"/>
    </xf>
    <xf numFmtId="164" fontId="4" fillId="4" borderId="4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28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73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74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24" xfId="0" applyNumberFormat="1" applyFont="1" applyFill="1" applyBorder="1" applyAlignment="1" applyProtection="1">
      <alignment horizontal="left" vertical="center" wrapText="1"/>
      <protection locked="0"/>
    </xf>
    <xf numFmtId="4" fontId="10" fillId="2" borderId="24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24" xfId="0" applyNumberFormat="1" applyFont="1" applyFill="1" applyBorder="1" applyAlignment="1" applyProtection="1">
      <alignment horizontal="right" vertical="center" wrapText="1"/>
      <protection locked="0"/>
    </xf>
    <xf numFmtId="49" fontId="13" fillId="4" borderId="18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3" fillId="4" borderId="69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19" fillId="4" borderId="69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69" xfId="0" applyNumberFormat="1" applyFont="1" applyFill="1" applyBorder="1" applyAlignment="1" applyProtection="1">
      <alignment horizontal="left" vertical="center" wrapText="1"/>
      <protection locked="0"/>
    </xf>
    <xf numFmtId="4" fontId="10" fillId="4" borderId="69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69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69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69" xfId="0" applyNumberFormat="1" applyFont="1" applyFill="1" applyBorder="1" applyAlignment="1" applyProtection="1">
      <alignment horizontal="right" vertical="center" wrapText="1"/>
      <protection locked="0"/>
    </xf>
    <xf numFmtId="49" fontId="13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19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6" xfId="0" applyNumberFormat="1" applyFont="1" applyFill="1" applyBorder="1" applyAlignment="1" applyProtection="1">
      <alignment horizontal="left" vertical="center" wrapText="1"/>
      <protection locked="0"/>
    </xf>
    <xf numFmtId="4" fontId="10" fillId="4" borderId="16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16" xfId="0" applyNumberFormat="1" applyFont="1" applyFill="1" applyBorder="1" applyAlignment="1" applyProtection="1">
      <alignment horizontal="right" vertical="center" wrapText="1"/>
      <protection locked="0"/>
    </xf>
    <xf numFmtId="49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3" xfId="0" applyNumberFormat="1" applyFont="1" applyFill="1" applyBorder="1" applyAlignment="1" applyProtection="1">
      <alignment horizontal="center" vertical="center" wrapText="1"/>
      <protection locked="0"/>
    </xf>
    <xf numFmtId="4" fontId="14" fillId="4" borderId="18" xfId="0" applyNumberFormat="1" applyFont="1" applyFill="1" applyBorder="1" applyAlignment="1" applyProtection="1">
      <alignment horizontal="right" vertical="center" wrapText="1"/>
      <protection locked="0"/>
    </xf>
    <xf numFmtId="4" fontId="14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4" fillId="4" borderId="2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23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35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5" xfId="0" applyNumberFormat="1" applyFont="1" applyFill="1" applyBorder="1" applyAlignment="1" applyProtection="1">
      <alignment horizontal="left" vertical="center" wrapText="1"/>
      <protection locked="0"/>
    </xf>
    <xf numFmtId="4" fontId="1" fillId="5" borderId="0" xfId="0" applyNumberFormat="1" applyFont="1" applyFill="1" applyBorder="1" applyAlignment="1" applyProtection="1">
      <alignment horizontal="left"/>
      <protection locked="0"/>
    </xf>
    <xf numFmtId="4" fontId="1" fillId="0" borderId="0" xfId="0" applyNumberFormat="1" applyFont="1" applyFill="1" applyBorder="1" applyAlignment="1" applyProtection="1">
      <alignment horizontal="left"/>
      <protection locked="0"/>
    </xf>
    <xf numFmtId="49" fontId="9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72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7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7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38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8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8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14" xfId="0" applyNumberFormat="1" applyFont="1" applyFill="1" applyBorder="1" applyAlignment="1" applyProtection="1">
      <alignment horizontal="right" vertical="center" wrapText="1"/>
      <protection locked="0"/>
    </xf>
    <xf numFmtId="49" fontId="13" fillId="4" borderId="6" xfId="0" applyNumberFormat="1" applyFont="1" applyFill="1" applyBorder="1" applyAlignment="1" applyProtection="1">
      <alignment horizontal="center" vertical="center" wrapText="1"/>
      <protection locked="0"/>
    </xf>
    <xf numFmtId="4" fontId="13" fillId="4" borderId="6" xfId="0" applyNumberFormat="1" applyFont="1" applyFill="1" applyBorder="1" applyAlignment="1" applyProtection="1">
      <alignment horizontal="right" vertical="center" wrapText="1"/>
      <protection locked="0"/>
    </xf>
    <xf numFmtId="4" fontId="13" fillId="4" borderId="39" xfId="0" applyNumberFormat="1" applyFont="1" applyFill="1" applyBorder="1" applyAlignment="1" applyProtection="1">
      <alignment horizontal="right" vertical="center" wrapText="1"/>
      <protection locked="0"/>
    </xf>
    <xf numFmtId="4" fontId="20" fillId="4" borderId="6" xfId="0" applyNumberFormat="1" applyFont="1" applyFill="1" applyBorder="1" applyAlignment="1" applyProtection="1">
      <alignment horizontal="right" vertical="center" wrapText="1"/>
      <protection locked="0"/>
    </xf>
    <xf numFmtId="4" fontId="20" fillId="4" borderId="39" xfId="0" applyNumberFormat="1" applyFont="1" applyFill="1" applyBorder="1" applyAlignment="1" applyProtection="1">
      <alignment horizontal="right" vertical="center" wrapText="1"/>
      <protection locked="0"/>
    </xf>
    <xf numFmtId="49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49" fontId="18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39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46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/>
      <protection locked="0"/>
    </xf>
    <xf numFmtId="49" fontId="5" fillId="2" borderId="0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Fill="1" applyBorder="1" applyAlignment="1" applyProtection="1">
      <alignment horizontal="left" wrapText="1"/>
      <protection locked="0"/>
    </xf>
    <xf numFmtId="49" fontId="10" fillId="4" borderId="67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68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28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3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18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17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40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69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70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14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33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4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33" xfId="0" applyNumberFormat="1" applyFont="1" applyFill="1" applyBorder="1" applyAlignment="1" applyProtection="1">
      <alignment horizontal="center" vertical="center" wrapText="1"/>
      <protection locked="0"/>
    </xf>
    <xf numFmtId="4" fontId="13" fillId="4" borderId="21" xfId="0" applyNumberFormat="1" applyFont="1" applyFill="1" applyBorder="1" applyAlignment="1" applyProtection="1">
      <alignment horizontal="right" vertical="center" wrapText="1"/>
      <protection locked="0"/>
    </xf>
    <xf numFmtId="4" fontId="13" fillId="4" borderId="47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1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9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38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32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28" xfId="0" applyNumberFormat="1" applyFont="1" applyFill="1" applyBorder="1" applyAlignment="1" applyProtection="1">
      <alignment horizontal="right" vertical="center" wrapText="1"/>
      <protection locked="0"/>
    </xf>
    <xf numFmtId="49" fontId="13" fillId="4" borderId="21" xfId="0" applyNumberFormat="1" applyFont="1" applyFill="1" applyBorder="1" applyAlignment="1" applyProtection="1">
      <alignment horizontal="center" vertical="center" wrapText="1"/>
      <protection locked="0"/>
    </xf>
    <xf numFmtId="4" fontId="13" fillId="4" borderId="44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35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10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9" fillId="4" borderId="48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49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50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51" xfId="0" applyNumberFormat="1" applyFont="1" applyFill="1" applyBorder="1" applyAlignment="1" applyProtection="1">
      <alignment vertical="center" wrapText="1"/>
      <protection locked="0"/>
    </xf>
    <xf numFmtId="4" fontId="16" fillId="4" borderId="49" xfId="0" applyNumberFormat="1" applyFont="1" applyFill="1" applyBorder="1" applyAlignment="1" applyProtection="1">
      <alignment vertical="center" wrapText="1"/>
      <protection locked="0"/>
    </xf>
    <xf numFmtId="49" fontId="12" fillId="4" borderId="2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1" xr:uid="{00000000-0005-0000-0000-000000000000}"/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0"/>
  <sheetViews>
    <sheetView showGridLines="0" tabSelected="1" view="pageLayout" topLeftCell="A111" zoomScaleNormal="112" workbookViewId="0">
      <selection sqref="A1:P240"/>
    </sheetView>
  </sheetViews>
  <sheetFormatPr defaultRowHeight="13.2"/>
  <cols>
    <col min="1" max="1" width="2.42578125" customWidth="1"/>
    <col min="2" max="2" width="5.28515625" customWidth="1"/>
    <col min="3" max="3" width="8.28515625" customWidth="1"/>
    <col min="4" max="4" width="1.140625" hidden="1" customWidth="1"/>
    <col min="5" max="5" width="6" customWidth="1"/>
    <col min="6" max="6" width="49.42578125" customWidth="1"/>
    <col min="7" max="7" width="14.42578125" customWidth="1"/>
    <col min="8" max="8" width="1.140625" hidden="1" customWidth="1"/>
    <col min="9" max="9" width="13.85546875" customWidth="1"/>
    <col min="10" max="10" width="9.5703125" customWidth="1"/>
    <col min="11" max="16" width="9.28515625" hidden="1" customWidth="1"/>
    <col min="17" max="17" width="19.85546875" customWidth="1"/>
    <col min="18" max="18" width="20.28515625" customWidth="1"/>
  </cols>
  <sheetData>
    <row r="1" spans="1:16" ht="57.6" customHeight="1">
      <c r="A1" s="321"/>
      <c r="B1" s="321"/>
      <c r="C1" s="321"/>
      <c r="D1" s="321"/>
      <c r="E1" s="321"/>
      <c r="F1" s="321"/>
      <c r="G1" s="321"/>
      <c r="H1" s="321"/>
      <c r="I1" s="330" t="s">
        <v>296</v>
      </c>
      <c r="J1" s="330"/>
      <c r="K1" s="330"/>
      <c r="L1" s="330"/>
      <c r="M1" s="330"/>
      <c r="N1" s="330"/>
      <c r="O1" s="330"/>
      <c r="P1" s="330"/>
    </row>
    <row r="2" spans="1:16" ht="19.5" customHeight="1">
      <c r="A2" s="328" t="s">
        <v>78</v>
      </c>
      <c r="B2" s="328"/>
      <c r="C2" s="328"/>
      <c r="D2" s="328"/>
      <c r="E2" s="328"/>
      <c r="F2" s="328"/>
      <c r="G2" s="328"/>
      <c r="H2" s="328"/>
      <c r="I2" s="328"/>
      <c r="J2" s="328"/>
      <c r="K2" s="1"/>
      <c r="L2" s="1"/>
      <c r="M2" s="1"/>
      <c r="N2" s="1"/>
      <c r="O2" s="1"/>
      <c r="P2" s="1"/>
    </row>
    <row r="3" spans="1:16" ht="13.5" customHeight="1">
      <c r="A3" s="328" t="s">
        <v>214</v>
      </c>
      <c r="B3" s="328"/>
      <c r="C3" s="328"/>
      <c r="D3" s="328"/>
      <c r="E3" s="328"/>
      <c r="F3" s="328"/>
      <c r="G3" s="328"/>
      <c r="H3" s="328"/>
      <c r="I3" s="328"/>
      <c r="J3" s="328"/>
      <c r="K3" s="1"/>
      <c r="L3" s="1"/>
      <c r="M3" s="1"/>
      <c r="N3" s="1"/>
      <c r="O3" s="1"/>
      <c r="P3" s="1"/>
    </row>
    <row r="4" spans="1:16" ht="15.75" customHeight="1">
      <c r="A4" s="329" t="s">
        <v>243</v>
      </c>
      <c r="B4" s="329"/>
      <c r="C4" s="329"/>
      <c r="D4" s="329"/>
      <c r="E4" s="329"/>
      <c r="F4" s="329"/>
      <c r="G4" s="329"/>
      <c r="H4" s="329"/>
      <c r="I4" s="329"/>
      <c r="J4" s="329"/>
    </row>
    <row r="5" spans="1:16" ht="30" customHeight="1">
      <c r="A5" s="16"/>
      <c r="B5" s="52" t="s">
        <v>0</v>
      </c>
      <c r="C5" s="322" t="s">
        <v>1</v>
      </c>
      <c r="D5" s="322"/>
      <c r="E5" s="17" t="s">
        <v>70</v>
      </c>
      <c r="F5" s="17" t="s">
        <v>2</v>
      </c>
      <c r="G5" s="323" t="s">
        <v>69</v>
      </c>
      <c r="H5" s="324"/>
      <c r="I5" s="2" t="s">
        <v>67</v>
      </c>
      <c r="J5" s="4" t="s">
        <v>68</v>
      </c>
    </row>
    <row r="6" spans="1:16" ht="12.75" customHeight="1">
      <c r="A6" s="16"/>
      <c r="B6" s="17" t="s">
        <v>71</v>
      </c>
      <c r="C6" s="17" t="s">
        <v>72</v>
      </c>
      <c r="D6" s="17"/>
      <c r="E6" s="17" t="s">
        <v>73</v>
      </c>
      <c r="F6" s="17" t="s">
        <v>74</v>
      </c>
      <c r="G6" s="18" t="s">
        <v>75</v>
      </c>
      <c r="H6" s="18"/>
      <c r="I6" s="2" t="s">
        <v>76</v>
      </c>
      <c r="J6" s="2" t="s">
        <v>77</v>
      </c>
    </row>
    <row r="7" spans="1:16" ht="17.100000000000001" customHeight="1" thickBot="1">
      <c r="A7" s="53"/>
      <c r="B7" s="54" t="s">
        <v>3</v>
      </c>
      <c r="C7" s="325"/>
      <c r="D7" s="326"/>
      <c r="E7" s="54"/>
      <c r="F7" s="55" t="s">
        <v>4</v>
      </c>
      <c r="G7" s="22">
        <f>SUM(G8)</f>
        <v>808169.52</v>
      </c>
      <c r="H7" s="23" t="s">
        <v>88</v>
      </c>
      <c r="I7" s="56">
        <f>SUM(I8)</f>
        <v>798169.52</v>
      </c>
      <c r="J7" s="57">
        <f>SUM(I7/G7)</f>
        <v>0.98762635839074953</v>
      </c>
    </row>
    <row r="8" spans="1:16" ht="15" customHeight="1" thickTop="1">
      <c r="A8" s="53"/>
      <c r="B8" s="5"/>
      <c r="C8" s="311" t="s">
        <v>5</v>
      </c>
      <c r="D8" s="311"/>
      <c r="E8" s="58"/>
      <c r="F8" s="59" t="s">
        <v>6</v>
      </c>
      <c r="G8" s="25">
        <f>SUM(G9+G10)</f>
        <v>808169.52</v>
      </c>
      <c r="H8" s="26" t="s">
        <v>89</v>
      </c>
      <c r="I8" s="60">
        <f>SUM(I9+I10)</f>
        <v>798169.52</v>
      </c>
      <c r="J8" s="61">
        <f t="shared" ref="J8:J21" si="0">I8/G8</f>
        <v>0.98762635839074953</v>
      </c>
    </row>
    <row r="9" spans="1:16" ht="56.25" customHeight="1">
      <c r="A9" s="53"/>
      <c r="B9" s="5"/>
      <c r="C9" s="46"/>
      <c r="D9" s="46"/>
      <c r="E9" s="5" t="s">
        <v>127</v>
      </c>
      <c r="F9" s="9" t="s">
        <v>129</v>
      </c>
      <c r="G9" s="27">
        <v>10000</v>
      </c>
      <c r="H9" s="26"/>
      <c r="I9" s="35">
        <v>0</v>
      </c>
      <c r="J9" s="43">
        <f t="shared" si="0"/>
        <v>0</v>
      </c>
    </row>
    <row r="10" spans="1:16" ht="59.4" customHeight="1">
      <c r="A10" s="53"/>
      <c r="B10" s="5"/>
      <c r="C10" s="46"/>
      <c r="D10" s="46"/>
      <c r="E10" s="5" t="s">
        <v>128</v>
      </c>
      <c r="F10" s="15" t="s">
        <v>285</v>
      </c>
      <c r="G10" s="24">
        <v>798169.52</v>
      </c>
      <c r="H10" s="26" t="s">
        <v>85</v>
      </c>
      <c r="I10" s="35">
        <v>798169.52</v>
      </c>
      <c r="J10" s="19">
        <f t="shared" si="0"/>
        <v>1</v>
      </c>
    </row>
    <row r="11" spans="1:16" ht="7.5" hidden="1" customHeight="1">
      <c r="A11" s="53"/>
      <c r="B11" s="5"/>
      <c r="C11" s="46"/>
      <c r="D11" s="46"/>
      <c r="E11" s="5"/>
      <c r="F11" s="15"/>
      <c r="G11" s="24"/>
      <c r="H11" s="26" t="s">
        <v>86</v>
      </c>
      <c r="I11" s="35"/>
      <c r="J11" s="19" t="e">
        <f t="shared" si="0"/>
        <v>#DIV/0!</v>
      </c>
    </row>
    <row r="12" spans="1:16" ht="16.5" hidden="1" customHeight="1">
      <c r="A12" s="53"/>
      <c r="B12" s="5"/>
      <c r="C12" s="310"/>
      <c r="D12" s="310"/>
      <c r="E12" s="5"/>
      <c r="F12" s="15"/>
      <c r="G12" s="24"/>
      <c r="H12" s="26" t="s">
        <v>90</v>
      </c>
      <c r="I12" s="35"/>
      <c r="J12" s="19" t="e">
        <f t="shared" si="0"/>
        <v>#DIV/0!</v>
      </c>
    </row>
    <row r="13" spans="1:16" ht="16.5" hidden="1" customHeight="1">
      <c r="A13" s="53"/>
      <c r="B13" s="5"/>
      <c r="C13" s="310"/>
      <c r="D13" s="310"/>
      <c r="E13" s="5"/>
      <c r="F13" s="15"/>
      <c r="G13" s="24"/>
      <c r="H13" s="26" t="s">
        <v>91</v>
      </c>
      <c r="I13" s="35"/>
      <c r="J13" s="19" t="e">
        <f t="shared" si="0"/>
        <v>#DIV/0!</v>
      </c>
    </row>
    <row r="14" spans="1:16" ht="17.100000000000001" customHeight="1" thickBot="1">
      <c r="A14" s="53"/>
      <c r="B14" s="54" t="s">
        <v>7</v>
      </c>
      <c r="C14" s="315"/>
      <c r="D14" s="315"/>
      <c r="E14" s="54"/>
      <c r="F14" s="55" t="s">
        <v>8</v>
      </c>
      <c r="G14" s="316">
        <f>SUM(G15+G17+G20)</f>
        <v>2746389.71</v>
      </c>
      <c r="H14" s="317"/>
      <c r="I14" s="56">
        <f>SUM(I15+I17+I20)</f>
        <v>498375.6</v>
      </c>
      <c r="J14" s="57">
        <f t="shared" si="0"/>
        <v>0.18146572505181721</v>
      </c>
    </row>
    <row r="15" spans="1:16" ht="17.100000000000001" customHeight="1" thickTop="1">
      <c r="A15" s="53"/>
      <c r="B15" s="62"/>
      <c r="C15" s="63" t="s">
        <v>123</v>
      </c>
      <c r="D15" s="64"/>
      <c r="E15" s="64"/>
      <c r="F15" s="65" t="s">
        <v>124</v>
      </c>
      <c r="G15" s="66">
        <f>SUM(G16)</f>
        <v>1120</v>
      </c>
      <c r="H15" s="251">
        <f t="shared" ref="H15:I15" si="1">SUM(H16)</f>
        <v>0</v>
      </c>
      <c r="I15" s="251">
        <f t="shared" si="1"/>
        <v>0</v>
      </c>
      <c r="J15" s="67">
        <f>SUM(I15/G15)</f>
        <v>0</v>
      </c>
    </row>
    <row r="16" spans="1:16" ht="40.200000000000003" customHeight="1">
      <c r="A16" s="53"/>
      <c r="B16" s="62"/>
      <c r="C16" s="68"/>
      <c r="D16" s="68"/>
      <c r="E16" s="190" t="s">
        <v>244</v>
      </c>
      <c r="F16" s="108" t="s">
        <v>245</v>
      </c>
      <c r="G16" s="38">
        <v>1120</v>
      </c>
      <c r="H16" s="38"/>
      <c r="I16" s="38">
        <v>0</v>
      </c>
      <c r="J16" s="153">
        <f>SUM(I16/G16)</f>
        <v>0</v>
      </c>
    </row>
    <row r="17" spans="1:19" ht="17.100000000000001" customHeight="1">
      <c r="A17" s="53"/>
      <c r="B17" s="199"/>
      <c r="C17" s="327" t="s">
        <v>9</v>
      </c>
      <c r="D17" s="327"/>
      <c r="E17" s="202"/>
      <c r="F17" s="145" t="s">
        <v>10</v>
      </c>
      <c r="G17" s="106">
        <f>SUM(G18+G19)</f>
        <v>2246894.11</v>
      </c>
      <c r="H17" s="170" t="s">
        <v>92</v>
      </c>
      <c r="I17" s="203">
        <f>SUM(I18+I19)</f>
        <v>0</v>
      </c>
      <c r="J17" s="61">
        <f t="shared" si="0"/>
        <v>0</v>
      </c>
      <c r="S17" s="51"/>
    </row>
    <row r="18" spans="1:19" s="44" customFormat="1" ht="46.8" customHeight="1">
      <c r="A18" s="53"/>
      <c r="B18" s="5"/>
      <c r="C18" s="46"/>
      <c r="D18" s="46"/>
      <c r="E18" s="189">
        <v>6300</v>
      </c>
      <c r="F18" s="15" t="s">
        <v>284</v>
      </c>
      <c r="G18" s="24">
        <v>1018224.2</v>
      </c>
      <c r="H18" s="27" t="s">
        <v>93</v>
      </c>
      <c r="I18" s="35">
        <v>0</v>
      </c>
      <c r="J18" s="19">
        <f t="shared" ref="J18" si="2">I18/G18</f>
        <v>0</v>
      </c>
    </row>
    <row r="19" spans="1:19" ht="48" customHeight="1">
      <c r="A19" s="53"/>
      <c r="B19" s="5"/>
      <c r="C19" s="5"/>
      <c r="D19" s="5"/>
      <c r="E19" s="189">
        <v>6350</v>
      </c>
      <c r="F19" s="15" t="s">
        <v>223</v>
      </c>
      <c r="G19" s="24">
        <v>1228669.9099999999</v>
      </c>
      <c r="H19" s="27" t="s">
        <v>93</v>
      </c>
      <c r="I19" s="35">
        <v>0</v>
      </c>
      <c r="J19" s="19">
        <f t="shared" si="0"/>
        <v>0</v>
      </c>
    </row>
    <row r="20" spans="1:19" s="204" customFormat="1" ht="19.2" customHeight="1">
      <c r="A20" s="53"/>
      <c r="B20" s="199"/>
      <c r="C20" s="202" t="s">
        <v>221</v>
      </c>
      <c r="D20" s="202"/>
      <c r="E20" s="219"/>
      <c r="F20" s="145" t="s">
        <v>222</v>
      </c>
      <c r="G20" s="106">
        <f>SUM(G21)</f>
        <v>498375.6</v>
      </c>
      <c r="H20" s="106">
        <f t="shared" ref="H20:I20" si="3">SUM(H21)</f>
        <v>0</v>
      </c>
      <c r="I20" s="106">
        <f t="shared" si="3"/>
        <v>498375.6</v>
      </c>
      <c r="J20" s="61">
        <f t="shared" si="0"/>
        <v>1</v>
      </c>
    </row>
    <row r="21" spans="1:19" s="204" customFormat="1" ht="48" customHeight="1">
      <c r="A21" s="53"/>
      <c r="B21" s="198"/>
      <c r="C21" s="198"/>
      <c r="D21" s="198"/>
      <c r="E21" s="189">
        <v>6350</v>
      </c>
      <c r="F21" s="15" t="s">
        <v>223</v>
      </c>
      <c r="G21" s="24">
        <v>498375.6</v>
      </c>
      <c r="H21" s="104"/>
      <c r="I21" s="35">
        <v>498375.6</v>
      </c>
      <c r="J21" s="19">
        <f t="shared" si="0"/>
        <v>1</v>
      </c>
    </row>
    <row r="22" spans="1:19" ht="15" customHeight="1" thickBot="1">
      <c r="A22" s="53"/>
      <c r="B22" s="74" t="s">
        <v>11</v>
      </c>
      <c r="C22" s="320"/>
      <c r="D22" s="320"/>
      <c r="E22" s="74"/>
      <c r="F22" s="75" t="s">
        <v>12</v>
      </c>
      <c r="G22" s="318">
        <f>G23</f>
        <v>149532</v>
      </c>
      <c r="H22" s="319"/>
      <c r="I22" s="76">
        <f>I23</f>
        <v>131275.22</v>
      </c>
      <c r="J22" s="77">
        <f t="shared" ref="J22:J35" si="4">I22/G22</f>
        <v>0.87790720380921805</v>
      </c>
    </row>
    <row r="23" spans="1:19" ht="14.4" customHeight="1" thickTop="1">
      <c r="A23" s="53"/>
      <c r="B23" s="5"/>
      <c r="C23" s="307" t="s">
        <v>13</v>
      </c>
      <c r="D23" s="307"/>
      <c r="E23" s="64"/>
      <c r="F23" s="78" t="s">
        <v>14</v>
      </c>
      <c r="G23" s="308">
        <f>SUM(G24+G25+G26+G30+G31+G32+G34+G33)</f>
        <v>149532</v>
      </c>
      <c r="H23" s="309"/>
      <c r="I23" s="79">
        <f>SUM(I24+I25+I26+I30+I31+I32+I34+I33)</f>
        <v>131275.22</v>
      </c>
      <c r="J23" s="80">
        <f t="shared" si="4"/>
        <v>0.87790720380921805</v>
      </c>
    </row>
    <row r="24" spans="1:19" ht="24" customHeight="1">
      <c r="A24" s="53"/>
      <c r="B24" s="5"/>
      <c r="C24" s="310"/>
      <c r="D24" s="310"/>
      <c r="E24" s="5" t="s">
        <v>133</v>
      </c>
      <c r="F24" s="15" t="s">
        <v>138</v>
      </c>
      <c r="G24" s="335">
        <v>37000</v>
      </c>
      <c r="H24" s="336"/>
      <c r="I24" s="35">
        <v>34081.75</v>
      </c>
      <c r="J24" s="19">
        <f t="shared" si="4"/>
        <v>0.92112837837837835</v>
      </c>
    </row>
    <row r="25" spans="1:19" s="44" customFormat="1" ht="24.75" customHeight="1">
      <c r="A25" s="53"/>
      <c r="B25" s="5"/>
      <c r="C25" s="5"/>
      <c r="D25" s="5"/>
      <c r="E25" s="5" t="s">
        <v>134</v>
      </c>
      <c r="F25" s="15" t="s">
        <v>139</v>
      </c>
      <c r="G25" s="32">
        <v>7500</v>
      </c>
      <c r="H25" s="41"/>
      <c r="I25" s="35">
        <v>5953.89</v>
      </c>
      <c r="J25" s="19">
        <f t="shared" si="4"/>
        <v>0.793852</v>
      </c>
    </row>
    <row r="26" spans="1:19" s="44" customFormat="1" ht="24.75" customHeight="1">
      <c r="A26" s="53"/>
      <c r="B26" s="5"/>
      <c r="C26" s="5"/>
      <c r="D26" s="5"/>
      <c r="E26" s="5" t="s">
        <v>135</v>
      </c>
      <c r="F26" s="15" t="s">
        <v>140</v>
      </c>
      <c r="G26" s="32">
        <v>100</v>
      </c>
      <c r="H26" s="41"/>
      <c r="I26" s="35">
        <v>0</v>
      </c>
      <c r="J26" s="19">
        <f t="shared" si="4"/>
        <v>0</v>
      </c>
    </row>
    <row r="27" spans="1:19" s="255" customFormat="1" ht="24.75" customHeight="1">
      <c r="A27" s="53"/>
      <c r="B27" s="84"/>
      <c r="C27" s="84"/>
      <c r="D27" s="84"/>
      <c r="E27" s="84"/>
      <c r="F27" s="85"/>
      <c r="G27" s="94"/>
      <c r="H27" s="94"/>
      <c r="I27" s="94"/>
      <c r="J27" s="86"/>
    </row>
    <row r="28" spans="1:19" s="255" customFormat="1" ht="24.75" customHeight="1">
      <c r="A28" s="53"/>
      <c r="B28" s="84"/>
      <c r="C28" s="84"/>
      <c r="D28" s="84"/>
      <c r="E28" s="84"/>
      <c r="F28" s="85"/>
      <c r="G28" s="94"/>
      <c r="H28" s="94"/>
      <c r="I28" s="94"/>
      <c r="J28" s="86"/>
    </row>
    <row r="29" spans="1:19" s="255" customFormat="1" ht="20.399999999999999" customHeight="1">
      <c r="A29" s="53"/>
      <c r="B29" s="305" t="s">
        <v>71</v>
      </c>
      <c r="C29" s="305" t="s">
        <v>72</v>
      </c>
      <c r="D29" s="305"/>
      <c r="E29" s="305" t="s">
        <v>73</v>
      </c>
      <c r="F29" s="305" t="s">
        <v>74</v>
      </c>
      <c r="G29" s="306" t="s">
        <v>75</v>
      </c>
      <c r="H29" s="306"/>
      <c r="I29" s="194" t="s">
        <v>76</v>
      </c>
      <c r="J29" s="194" t="s">
        <v>77</v>
      </c>
    </row>
    <row r="30" spans="1:19" s="44" customFormat="1" ht="52.8" customHeight="1">
      <c r="A30" s="53"/>
      <c r="B30" s="205"/>
      <c r="C30" s="205"/>
      <c r="D30" s="205"/>
      <c r="E30" s="205" t="s">
        <v>127</v>
      </c>
      <c r="F30" s="15" t="s">
        <v>141</v>
      </c>
      <c r="G30" s="212">
        <v>66500</v>
      </c>
      <c r="H30" s="215"/>
      <c r="I30" s="35">
        <v>64881.31</v>
      </c>
      <c r="J30" s="19">
        <f t="shared" si="4"/>
        <v>0.97565879699248115</v>
      </c>
    </row>
    <row r="31" spans="1:19" s="44" customFormat="1" ht="31.5" customHeight="1">
      <c r="A31" s="53"/>
      <c r="B31" s="5"/>
      <c r="C31" s="5"/>
      <c r="D31" s="5"/>
      <c r="E31" s="5" t="s">
        <v>136</v>
      </c>
      <c r="F31" s="15" t="s">
        <v>142</v>
      </c>
      <c r="G31" s="32">
        <v>6000</v>
      </c>
      <c r="H31" s="41"/>
      <c r="I31" s="35">
        <v>949.2</v>
      </c>
      <c r="J31" s="19">
        <f t="shared" si="4"/>
        <v>0.15820000000000001</v>
      </c>
    </row>
    <row r="32" spans="1:19" s="44" customFormat="1" ht="15.75" customHeight="1">
      <c r="A32" s="53"/>
      <c r="B32" s="5"/>
      <c r="C32" s="5"/>
      <c r="D32" s="5"/>
      <c r="E32" s="5" t="s">
        <v>137</v>
      </c>
      <c r="F32" s="15" t="s">
        <v>143</v>
      </c>
      <c r="G32" s="32">
        <v>350</v>
      </c>
      <c r="H32" s="41"/>
      <c r="I32" s="35">
        <v>45.66</v>
      </c>
      <c r="J32" s="19">
        <f t="shared" si="4"/>
        <v>0.13045714285714285</v>
      </c>
    </row>
    <row r="33" spans="1:17" s="255" customFormat="1" ht="21.6" customHeight="1">
      <c r="A33" s="53"/>
      <c r="B33" s="252"/>
      <c r="C33" s="252"/>
      <c r="D33" s="252"/>
      <c r="E33" s="252" t="s">
        <v>246</v>
      </c>
      <c r="F33" s="15" t="s">
        <v>247</v>
      </c>
      <c r="G33" s="257">
        <v>30582</v>
      </c>
      <c r="H33" s="258"/>
      <c r="I33" s="35">
        <v>24863.41</v>
      </c>
      <c r="J33" s="19">
        <f t="shared" si="4"/>
        <v>0.81300797854947349</v>
      </c>
    </row>
    <row r="34" spans="1:17" s="44" customFormat="1" ht="15" customHeight="1">
      <c r="A34" s="53"/>
      <c r="B34" s="5"/>
      <c r="C34" s="5"/>
      <c r="D34" s="5"/>
      <c r="E34" s="5" t="s">
        <v>132</v>
      </c>
      <c r="F34" s="15" t="s">
        <v>144</v>
      </c>
      <c r="G34" s="32">
        <v>1500</v>
      </c>
      <c r="H34" s="41"/>
      <c r="I34" s="35">
        <v>500</v>
      </c>
      <c r="J34" s="19">
        <f t="shared" si="4"/>
        <v>0.33333333333333331</v>
      </c>
    </row>
    <row r="35" spans="1:17" ht="17.100000000000001" customHeight="1" thickBot="1">
      <c r="A35" s="53"/>
      <c r="B35" s="54" t="s">
        <v>15</v>
      </c>
      <c r="C35" s="315"/>
      <c r="D35" s="315"/>
      <c r="E35" s="54"/>
      <c r="F35" s="55" t="s">
        <v>16</v>
      </c>
      <c r="G35" s="316">
        <f>SUM(G36+G39+G46)</f>
        <v>388848.39</v>
      </c>
      <c r="H35" s="317"/>
      <c r="I35" s="56">
        <f>SUM(I36+I39+I46)</f>
        <v>345746.2</v>
      </c>
      <c r="J35" s="57">
        <f t="shared" si="4"/>
        <v>0.88915425366683398</v>
      </c>
    </row>
    <row r="36" spans="1:17" ht="17.100000000000001" customHeight="1" thickTop="1">
      <c r="A36" s="53"/>
      <c r="B36" s="5"/>
      <c r="C36" s="307" t="s">
        <v>17</v>
      </c>
      <c r="D36" s="307"/>
      <c r="E36" s="64"/>
      <c r="F36" s="78" t="s">
        <v>18</v>
      </c>
      <c r="G36" s="337">
        <f>SUM(G37+G38)</f>
        <v>79818</v>
      </c>
      <c r="H36" s="338"/>
      <c r="I36" s="81">
        <f>SUM(I37+I38)</f>
        <v>41595.879999999997</v>
      </c>
      <c r="J36" s="82">
        <f>I36/G36</f>
        <v>0.52113408003207295</v>
      </c>
    </row>
    <row r="37" spans="1:17" ht="57" customHeight="1">
      <c r="A37" s="53"/>
      <c r="B37" s="5"/>
      <c r="C37" s="46"/>
      <c r="D37" s="46"/>
      <c r="E37" s="5" t="s">
        <v>128</v>
      </c>
      <c r="F37" s="15" t="s">
        <v>285</v>
      </c>
      <c r="G37" s="32">
        <v>79796</v>
      </c>
      <c r="H37" s="41"/>
      <c r="I37" s="35">
        <v>41589.68</v>
      </c>
      <c r="J37" s="19">
        <f>SUM(I37/G37)</f>
        <v>0.52120006015339115</v>
      </c>
    </row>
    <row r="38" spans="1:17" ht="34.799999999999997" customHeight="1">
      <c r="A38" s="53"/>
      <c r="B38" s="5"/>
      <c r="C38" s="310"/>
      <c r="D38" s="310"/>
      <c r="E38" s="5" t="s">
        <v>114</v>
      </c>
      <c r="F38" s="15" t="s">
        <v>145</v>
      </c>
      <c r="G38" s="335">
        <v>22</v>
      </c>
      <c r="H38" s="336"/>
      <c r="I38" s="35">
        <v>6.2</v>
      </c>
      <c r="J38" s="19">
        <f>SUM(I38/G38)</f>
        <v>0.2818181818181818</v>
      </c>
    </row>
    <row r="39" spans="1:17" ht="16.2" customHeight="1">
      <c r="A39" s="53"/>
      <c r="B39" s="5"/>
      <c r="C39" s="311" t="s">
        <v>19</v>
      </c>
      <c r="D39" s="311"/>
      <c r="E39" s="58"/>
      <c r="F39" s="59" t="s">
        <v>20</v>
      </c>
      <c r="G39" s="313">
        <f>SUM(G40+G41+G42+G43+G44+G45)</f>
        <v>308970.39</v>
      </c>
      <c r="H39" s="314"/>
      <c r="I39" s="60">
        <f>SUM(I40+I41+I42+I43+I44+I45)</f>
        <v>304121.32</v>
      </c>
      <c r="J39" s="61">
        <f t="shared" ref="J39:J45" si="5">I39/G39</f>
        <v>0.98430571291961022</v>
      </c>
    </row>
    <row r="40" spans="1:17" s="255" customFormat="1" ht="16.2" customHeight="1">
      <c r="A40" s="53"/>
      <c r="B40" s="252"/>
      <c r="C40" s="46"/>
      <c r="D40" s="46"/>
      <c r="E40" s="20" t="s">
        <v>137</v>
      </c>
      <c r="F40" s="264" t="s">
        <v>190</v>
      </c>
      <c r="G40" s="260">
        <v>584</v>
      </c>
      <c r="H40" s="261"/>
      <c r="I40" s="42">
        <v>584</v>
      </c>
      <c r="J40" s="43">
        <f t="shared" si="5"/>
        <v>1</v>
      </c>
    </row>
    <row r="41" spans="1:17" s="255" customFormat="1" ht="16.2" customHeight="1">
      <c r="A41" s="53"/>
      <c r="B41" s="252"/>
      <c r="C41" s="46"/>
      <c r="D41" s="46"/>
      <c r="E41" s="252" t="s">
        <v>200</v>
      </c>
      <c r="F41" s="71" t="s">
        <v>249</v>
      </c>
      <c r="G41" s="257">
        <v>436.39</v>
      </c>
      <c r="H41" s="91"/>
      <c r="I41" s="35">
        <v>436.39</v>
      </c>
      <c r="J41" s="19">
        <f t="shared" si="5"/>
        <v>1</v>
      </c>
    </row>
    <row r="42" spans="1:17" ht="24" customHeight="1">
      <c r="A42" s="53"/>
      <c r="B42" s="5"/>
      <c r="C42" s="310"/>
      <c r="D42" s="310"/>
      <c r="E42" s="252" t="s">
        <v>210</v>
      </c>
      <c r="F42" s="15" t="s">
        <v>250</v>
      </c>
      <c r="G42" s="24">
        <v>700</v>
      </c>
      <c r="H42" s="24" t="s">
        <v>26</v>
      </c>
      <c r="I42" s="35">
        <v>700</v>
      </c>
      <c r="J42" s="19">
        <f t="shared" si="5"/>
        <v>1</v>
      </c>
      <c r="K42" s="255"/>
      <c r="L42" s="255"/>
      <c r="M42" s="255"/>
      <c r="N42" s="255"/>
      <c r="O42" s="255"/>
      <c r="P42" s="255"/>
      <c r="Q42" s="255"/>
    </row>
    <row r="43" spans="1:17" s="204" customFormat="1" ht="15.6" customHeight="1">
      <c r="A43" s="53"/>
      <c r="B43" s="199"/>
      <c r="C43" s="241"/>
      <c r="D43" s="241"/>
      <c r="E43" s="252" t="s">
        <v>132</v>
      </c>
      <c r="F43" s="15" t="s">
        <v>144</v>
      </c>
      <c r="G43" s="29">
        <v>5000</v>
      </c>
      <c r="H43" s="266" t="e">
        <f>SUM(#REF!)</f>
        <v>#REF!</v>
      </c>
      <c r="I43" s="29">
        <v>150.93</v>
      </c>
      <c r="J43" s="19">
        <f t="shared" si="5"/>
        <v>3.0186000000000001E-2</v>
      </c>
      <c r="K43" s="255"/>
      <c r="L43" s="255"/>
      <c r="M43" s="255"/>
      <c r="N43" s="255"/>
      <c r="O43" s="255"/>
      <c r="P43" s="255"/>
      <c r="Q43" s="255"/>
    </row>
    <row r="44" spans="1:17" s="255" customFormat="1" ht="69.599999999999994" customHeight="1">
      <c r="A44" s="53"/>
      <c r="B44" s="263"/>
      <c r="C44" s="241"/>
      <c r="D44" s="241"/>
      <c r="E44" s="114" t="s">
        <v>248</v>
      </c>
      <c r="F44" s="267" t="s">
        <v>251</v>
      </c>
      <c r="G44" s="29">
        <v>228612.5</v>
      </c>
      <c r="H44" s="266"/>
      <c r="I44" s="29">
        <v>228612.5</v>
      </c>
      <c r="J44" s="19">
        <f t="shared" si="5"/>
        <v>1</v>
      </c>
    </row>
    <row r="45" spans="1:17" s="255" customFormat="1" ht="67.8" customHeight="1">
      <c r="A45" s="53"/>
      <c r="B45" s="263"/>
      <c r="C45" s="241"/>
      <c r="D45" s="241"/>
      <c r="E45" s="114" t="s">
        <v>204</v>
      </c>
      <c r="F45" s="267" t="s">
        <v>252</v>
      </c>
      <c r="G45" s="29">
        <v>73637.5</v>
      </c>
      <c r="H45" s="266"/>
      <c r="I45" s="29">
        <v>73637.5</v>
      </c>
      <c r="J45" s="19">
        <f t="shared" si="5"/>
        <v>1</v>
      </c>
    </row>
    <row r="46" spans="1:17" ht="16.8" customHeight="1">
      <c r="A46" s="53"/>
      <c r="B46" s="87"/>
      <c r="C46" s="253" t="s">
        <v>115</v>
      </c>
      <c r="D46" s="253"/>
      <c r="E46" s="253"/>
      <c r="F46" s="145" t="s">
        <v>116</v>
      </c>
      <c r="G46" s="254">
        <f>SUM(G47)</f>
        <v>60</v>
      </c>
      <c r="H46" s="254"/>
      <c r="I46" s="254">
        <f>SUM(I47)</f>
        <v>29</v>
      </c>
      <c r="J46" s="61">
        <f>SUM(I46/G46)</f>
        <v>0.48333333333333334</v>
      </c>
      <c r="K46" s="255"/>
      <c r="L46" s="255"/>
      <c r="M46" s="255"/>
      <c r="N46" s="255"/>
      <c r="O46" s="255"/>
      <c r="P46" s="255"/>
      <c r="Q46" s="255"/>
    </row>
    <row r="47" spans="1:17" ht="16.2" customHeight="1">
      <c r="A47" s="53"/>
      <c r="B47" s="5"/>
      <c r="C47" s="5"/>
      <c r="D47" s="87"/>
      <c r="E47" s="116" t="s">
        <v>132</v>
      </c>
      <c r="F47" s="265" t="s">
        <v>144</v>
      </c>
      <c r="G47" s="149">
        <v>60</v>
      </c>
      <c r="H47" s="149"/>
      <c r="I47" s="149">
        <v>29</v>
      </c>
      <c r="J47" s="268">
        <f>SUM(I47/G47)</f>
        <v>0.48333333333333334</v>
      </c>
      <c r="K47" s="255"/>
      <c r="L47" s="255"/>
      <c r="M47" s="255"/>
      <c r="N47" s="255"/>
      <c r="O47" s="255"/>
      <c r="P47" s="255"/>
      <c r="Q47" s="255"/>
    </row>
    <row r="48" spans="1:17" ht="30" customHeight="1" thickBot="1">
      <c r="A48" s="53"/>
      <c r="B48" s="54" t="s">
        <v>22</v>
      </c>
      <c r="C48" s="315"/>
      <c r="D48" s="315"/>
      <c r="E48" s="54"/>
      <c r="F48" s="55" t="s">
        <v>23</v>
      </c>
      <c r="G48" s="316">
        <f>SUM(G49)</f>
        <v>2049</v>
      </c>
      <c r="H48" s="317"/>
      <c r="I48" s="56">
        <f>SUM(I49)</f>
        <v>1026</v>
      </c>
      <c r="J48" s="57">
        <f t="shared" ref="J48:J49" si="6">I48/G48</f>
        <v>0.50073206442166907</v>
      </c>
    </row>
    <row r="49" spans="1:10" ht="26.25" customHeight="1" thickTop="1">
      <c r="A49" s="53"/>
      <c r="B49" s="5"/>
      <c r="C49" s="307" t="s">
        <v>24</v>
      </c>
      <c r="D49" s="307"/>
      <c r="E49" s="64"/>
      <c r="F49" s="78" t="s">
        <v>25</v>
      </c>
      <c r="G49" s="308">
        <f>SUM(G50:H50)</f>
        <v>2049</v>
      </c>
      <c r="H49" s="309"/>
      <c r="I49" s="79">
        <f>SUM(I50:I50)</f>
        <v>1026</v>
      </c>
      <c r="J49" s="80">
        <f t="shared" si="6"/>
        <v>0.50073206442166907</v>
      </c>
    </row>
    <row r="50" spans="1:10" ht="56.25" customHeight="1">
      <c r="A50" s="53"/>
      <c r="B50" s="5"/>
      <c r="C50" s="310"/>
      <c r="D50" s="310"/>
      <c r="E50" s="20" t="s">
        <v>128</v>
      </c>
      <c r="F50" s="15" t="s">
        <v>285</v>
      </c>
      <c r="G50" s="333">
        <v>2049</v>
      </c>
      <c r="H50" s="334"/>
      <c r="I50" s="42">
        <v>1026</v>
      </c>
      <c r="J50" s="43">
        <f>SUM(I50/G50)</f>
        <v>0.50073206442166907</v>
      </c>
    </row>
    <row r="51" spans="1:10" s="255" customFormat="1" ht="21" customHeight="1">
      <c r="A51" s="53"/>
      <c r="B51" s="192" t="s">
        <v>71</v>
      </c>
      <c r="C51" s="192" t="s">
        <v>72</v>
      </c>
      <c r="D51" s="192"/>
      <c r="E51" s="192" t="s">
        <v>73</v>
      </c>
      <c r="F51" s="192" t="s">
        <v>74</v>
      </c>
      <c r="G51" s="193" t="s">
        <v>75</v>
      </c>
      <c r="H51" s="193"/>
      <c r="I51" s="194" t="s">
        <v>76</v>
      </c>
      <c r="J51" s="194" t="s">
        <v>77</v>
      </c>
    </row>
    <row r="52" spans="1:10" s="204" customFormat="1" ht="25.8" customHeight="1" thickBot="1">
      <c r="A52" s="53"/>
      <c r="B52" s="227" t="s">
        <v>253</v>
      </c>
      <c r="C52" s="227"/>
      <c r="D52" s="227"/>
      <c r="E52" s="227"/>
      <c r="F52" s="228" t="s">
        <v>256</v>
      </c>
      <c r="G52" s="56">
        <f>SUM(G53)</f>
        <v>4741.41</v>
      </c>
      <c r="H52" s="56">
        <f t="shared" ref="H52:I52" si="7">SUM(H53)</f>
        <v>0</v>
      </c>
      <c r="I52" s="56">
        <f t="shared" si="7"/>
        <v>4741.41</v>
      </c>
      <c r="J52" s="57">
        <f t="shared" ref="J52:J54" si="8">SUM(I52/G52)</f>
        <v>1</v>
      </c>
    </row>
    <row r="53" spans="1:10" s="204" customFormat="1" ht="16.2" customHeight="1" thickTop="1">
      <c r="A53" s="53"/>
      <c r="B53" s="198"/>
      <c r="C53" s="222" t="s">
        <v>254</v>
      </c>
      <c r="D53" s="222"/>
      <c r="E53" s="222"/>
      <c r="F53" s="229" t="s">
        <v>6</v>
      </c>
      <c r="G53" s="230">
        <f>SUM(G54)</f>
        <v>4741.41</v>
      </c>
      <c r="H53" s="230">
        <f t="shared" ref="H53:I53" si="9">SUM(H54)</f>
        <v>0</v>
      </c>
      <c r="I53" s="230">
        <f t="shared" si="9"/>
        <v>4741.41</v>
      </c>
      <c r="J53" s="80">
        <f t="shared" si="8"/>
        <v>1</v>
      </c>
    </row>
    <row r="54" spans="1:10" s="204" customFormat="1" ht="45" customHeight="1">
      <c r="A54" s="53"/>
      <c r="B54" s="198"/>
      <c r="C54" s="198"/>
      <c r="D54" s="198"/>
      <c r="E54" s="198" t="s">
        <v>255</v>
      </c>
      <c r="F54" s="15" t="s">
        <v>257</v>
      </c>
      <c r="G54" s="200">
        <v>4741.41</v>
      </c>
      <c r="H54" s="201"/>
      <c r="I54" s="35">
        <v>4741.41</v>
      </c>
      <c r="J54" s="19">
        <f t="shared" si="8"/>
        <v>1</v>
      </c>
    </row>
    <row r="55" spans="1:10" ht="37.799999999999997" customHeight="1" thickBot="1">
      <c r="A55" s="53"/>
      <c r="B55" s="54" t="s">
        <v>146</v>
      </c>
      <c r="C55" s="315"/>
      <c r="D55" s="315"/>
      <c r="E55" s="54"/>
      <c r="F55" s="55" t="s">
        <v>211</v>
      </c>
      <c r="G55" s="316">
        <f>SUM(G56+G59+G67+G78+G89)</f>
        <v>11622693.91</v>
      </c>
      <c r="H55" s="317"/>
      <c r="I55" s="56">
        <f>SUM(I56+I59+I67+I78+I89)</f>
        <v>6590306.8399999999</v>
      </c>
      <c r="J55" s="57">
        <f t="shared" ref="J55:J109" si="10">I55/G55</f>
        <v>0.56702059703471963</v>
      </c>
    </row>
    <row r="56" spans="1:10" ht="21" customHeight="1" thickTop="1">
      <c r="A56" s="53"/>
      <c r="B56" s="5"/>
      <c r="C56" s="311" t="s">
        <v>147</v>
      </c>
      <c r="D56" s="311"/>
      <c r="E56" s="58"/>
      <c r="F56" s="59" t="s">
        <v>149</v>
      </c>
      <c r="G56" s="313">
        <f>SUM(G57+G58)</f>
        <v>10050</v>
      </c>
      <c r="H56" s="314"/>
      <c r="I56" s="60">
        <f>SUM(I57+I58)</f>
        <v>6498.16</v>
      </c>
      <c r="J56" s="61">
        <f t="shared" si="10"/>
        <v>0.64658308457711444</v>
      </c>
    </row>
    <row r="57" spans="1:10" ht="31.8" customHeight="1">
      <c r="A57" s="53"/>
      <c r="B57" s="5"/>
      <c r="C57" s="46"/>
      <c r="D57" s="46"/>
      <c r="E57" s="5" t="s">
        <v>148</v>
      </c>
      <c r="F57" s="9" t="s">
        <v>150</v>
      </c>
      <c r="G57" s="32">
        <v>10000</v>
      </c>
      <c r="H57" s="97"/>
      <c r="I57" s="35">
        <v>6477.16</v>
      </c>
      <c r="J57" s="19">
        <f>I57/G57</f>
        <v>0.64771599999999996</v>
      </c>
    </row>
    <row r="58" spans="1:10" ht="21.75" customHeight="1">
      <c r="A58" s="53"/>
      <c r="B58" s="98"/>
      <c r="C58" s="98"/>
      <c r="D58" s="84"/>
      <c r="E58" s="205" t="s">
        <v>158</v>
      </c>
      <c r="F58" s="15" t="s">
        <v>165</v>
      </c>
      <c r="G58" s="24">
        <v>50</v>
      </c>
      <c r="H58" s="27" t="s">
        <v>21</v>
      </c>
      <c r="I58" s="35">
        <v>21</v>
      </c>
      <c r="J58" s="19">
        <v>0</v>
      </c>
    </row>
    <row r="59" spans="1:10" ht="41.4" customHeight="1">
      <c r="A59" s="53"/>
      <c r="B59" s="5"/>
      <c r="C59" s="311" t="s">
        <v>151</v>
      </c>
      <c r="D59" s="311"/>
      <c r="E59" s="58"/>
      <c r="F59" s="99" t="s">
        <v>152</v>
      </c>
      <c r="G59" s="100">
        <f>SUM(G60+G61+G62+G63+G64+G65+G66)</f>
        <v>3713537.52</v>
      </c>
      <c r="H59" s="100"/>
      <c r="I59" s="101">
        <f>SUM(I60+I61+I62+I63+I64+I65+I66)</f>
        <v>1949052.48</v>
      </c>
      <c r="J59" s="102">
        <f t="shared" si="10"/>
        <v>0.52485062275606142</v>
      </c>
    </row>
    <row r="60" spans="1:10" s="44" customFormat="1" ht="18" customHeight="1">
      <c r="A60" s="53"/>
      <c r="B60" s="5"/>
      <c r="C60" s="46"/>
      <c r="D60" s="46"/>
      <c r="E60" s="5" t="s">
        <v>153</v>
      </c>
      <c r="F60" s="103" t="s">
        <v>159</v>
      </c>
      <c r="G60" s="28">
        <v>3311515.94</v>
      </c>
      <c r="H60" s="28"/>
      <c r="I60" s="35">
        <v>1742423.64</v>
      </c>
      <c r="J60" s="19">
        <f>SUM(I60/G60)</f>
        <v>0.52617099587326766</v>
      </c>
    </row>
    <row r="61" spans="1:10" s="44" customFormat="1" ht="18" customHeight="1">
      <c r="A61" s="53"/>
      <c r="B61" s="5"/>
      <c r="C61" s="46"/>
      <c r="D61" s="46"/>
      <c r="E61" s="5" t="s">
        <v>154</v>
      </c>
      <c r="F61" s="15" t="s">
        <v>160</v>
      </c>
      <c r="G61" s="28">
        <v>3306</v>
      </c>
      <c r="H61" s="28"/>
      <c r="I61" s="35">
        <v>2103</v>
      </c>
      <c r="J61" s="19">
        <f t="shared" ref="J61:J91" si="11">SUM(I61/G61)</f>
        <v>0.63611615245009079</v>
      </c>
    </row>
    <row r="62" spans="1:10" s="44" customFormat="1" ht="18" customHeight="1">
      <c r="A62" s="53"/>
      <c r="B62" s="5"/>
      <c r="C62" s="46"/>
      <c r="D62" s="46"/>
      <c r="E62" s="5" t="s">
        <v>155</v>
      </c>
      <c r="F62" s="15" t="s">
        <v>161</v>
      </c>
      <c r="G62" s="28">
        <v>358286</v>
      </c>
      <c r="H62" s="28"/>
      <c r="I62" s="35">
        <v>183556</v>
      </c>
      <c r="J62" s="19">
        <f t="shared" si="11"/>
        <v>0.51231697582378322</v>
      </c>
    </row>
    <row r="63" spans="1:10" s="44" customFormat="1" ht="15" customHeight="1">
      <c r="A63" s="53"/>
      <c r="B63" s="5"/>
      <c r="C63" s="46"/>
      <c r="D63" s="46"/>
      <c r="E63" s="5" t="s">
        <v>156</v>
      </c>
      <c r="F63" s="15" t="s">
        <v>162</v>
      </c>
      <c r="G63" s="28">
        <v>39011</v>
      </c>
      <c r="H63" s="28"/>
      <c r="I63" s="35">
        <v>19390</v>
      </c>
      <c r="J63" s="19">
        <f t="shared" si="11"/>
        <v>0.49703929660864882</v>
      </c>
    </row>
    <row r="64" spans="1:10" s="44" customFormat="1" ht="18.600000000000001" customHeight="1">
      <c r="A64" s="53"/>
      <c r="B64" s="5"/>
      <c r="C64" s="46"/>
      <c r="D64" s="46"/>
      <c r="E64" s="5" t="s">
        <v>157</v>
      </c>
      <c r="F64" s="15" t="s">
        <v>286</v>
      </c>
      <c r="G64" s="28">
        <v>500</v>
      </c>
      <c r="H64" s="28"/>
      <c r="I64" s="35">
        <v>0</v>
      </c>
      <c r="J64" s="19">
        <f t="shared" si="11"/>
        <v>0</v>
      </c>
    </row>
    <row r="65" spans="1:10" s="44" customFormat="1" ht="20.399999999999999" customHeight="1">
      <c r="A65" s="53"/>
      <c r="B65" s="5"/>
      <c r="C65" s="46"/>
      <c r="D65" s="46"/>
      <c r="E65" s="5" t="s">
        <v>135</v>
      </c>
      <c r="F65" s="15" t="s">
        <v>164</v>
      </c>
      <c r="G65" s="28">
        <v>50</v>
      </c>
      <c r="H65" s="28"/>
      <c r="I65" s="35">
        <v>32</v>
      </c>
      <c r="J65" s="19">
        <f t="shared" si="11"/>
        <v>0.64</v>
      </c>
    </row>
    <row r="66" spans="1:10" ht="24.75" customHeight="1">
      <c r="A66" s="53"/>
      <c r="B66" s="5"/>
      <c r="C66" s="5"/>
      <c r="D66" s="5"/>
      <c r="E66" s="10" t="s">
        <v>158</v>
      </c>
      <c r="F66" s="11" t="s">
        <v>165</v>
      </c>
      <c r="G66" s="24">
        <v>868.58</v>
      </c>
      <c r="H66" s="104"/>
      <c r="I66" s="35">
        <v>1547.84</v>
      </c>
      <c r="J66" s="19">
        <f t="shared" si="11"/>
        <v>1.7820350457067855</v>
      </c>
    </row>
    <row r="67" spans="1:10" s="44" customFormat="1" ht="51.6" customHeight="1">
      <c r="A67" s="53"/>
      <c r="B67" s="87"/>
      <c r="C67" s="88" t="s">
        <v>166</v>
      </c>
      <c r="D67" s="92"/>
      <c r="E67" s="105"/>
      <c r="F67" s="49" t="s">
        <v>167</v>
      </c>
      <c r="G67" s="106">
        <f>SUM(G68+G69+G70+G71+G72+G74+G76+G77+G73+G75)</f>
        <v>2779394.7</v>
      </c>
      <c r="H67" s="106">
        <f t="shared" ref="H67:I67" si="12">SUM(H68+H69+H70+H71+H72+H74+H76+H77+H73+H75)</f>
        <v>0</v>
      </c>
      <c r="I67" s="106">
        <f t="shared" si="12"/>
        <v>1990389.86</v>
      </c>
      <c r="J67" s="61">
        <f t="shared" si="11"/>
        <v>0.71612349983973123</v>
      </c>
    </row>
    <row r="68" spans="1:10" s="44" customFormat="1" ht="16.5" customHeight="1">
      <c r="A68" s="53"/>
      <c r="B68" s="87"/>
      <c r="C68" s="107"/>
      <c r="D68" s="5"/>
      <c r="E68" s="10" t="s">
        <v>153</v>
      </c>
      <c r="F68" s="108" t="s">
        <v>159</v>
      </c>
      <c r="G68" s="24">
        <v>1224000</v>
      </c>
      <c r="H68" s="104"/>
      <c r="I68" s="35">
        <v>976653.26</v>
      </c>
      <c r="J68" s="19">
        <f t="shared" si="11"/>
        <v>0.79791933006535953</v>
      </c>
    </row>
    <row r="69" spans="1:10" s="44" customFormat="1" ht="16.5" customHeight="1">
      <c r="A69" s="53"/>
      <c r="B69" s="87"/>
      <c r="C69" s="109"/>
      <c r="D69" s="5"/>
      <c r="E69" s="10" t="s">
        <v>154</v>
      </c>
      <c r="F69" s="15" t="s">
        <v>160</v>
      </c>
      <c r="G69" s="24">
        <v>720421</v>
      </c>
      <c r="H69" s="104"/>
      <c r="I69" s="35">
        <v>450858.71</v>
      </c>
      <c r="J69" s="19">
        <f t="shared" si="11"/>
        <v>0.62582671798850953</v>
      </c>
    </row>
    <row r="70" spans="1:10" s="44" customFormat="1" ht="16.5" customHeight="1">
      <c r="A70" s="53"/>
      <c r="B70" s="87"/>
      <c r="C70" s="109"/>
      <c r="D70" s="5"/>
      <c r="E70" s="10" t="s">
        <v>155</v>
      </c>
      <c r="F70" s="15" t="s">
        <v>161</v>
      </c>
      <c r="G70" s="24">
        <v>132821</v>
      </c>
      <c r="H70" s="104"/>
      <c r="I70" s="35">
        <v>100555.99</v>
      </c>
      <c r="J70" s="19">
        <f t="shared" si="11"/>
        <v>0.7570790010615791</v>
      </c>
    </row>
    <row r="71" spans="1:10" s="44" customFormat="1">
      <c r="A71" s="53"/>
      <c r="B71" s="87"/>
      <c r="C71" s="109"/>
      <c r="D71" s="5"/>
      <c r="E71" s="10" t="s">
        <v>156</v>
      </c>
      <c r="F71" s="15" t="s">
        <v>162</v>
      </c>
      <c r="G71" s="24">
        <v>280000</v>
      </c>
      <c r="H71" s="104"/>
      <c r="I71" s="35">
        <v>148718</v>
      </c>
      <c r="J71" s="19">
        <f t="shared" si="11"/>
        <v>0.53113571428571427</v>
      </c>
    </row>
    <row r="72" spans="1:10" s="44" customFormat="1">
      <c r="A72" s="53"/>
      <c r="B72" s="87"/>
      <c r="C72" s="109"/>
      <c r="D72" s="5"/>
      <c r="E72" s="10" t="s">
        <v>168</v>
      </c>
      <c r="F72" s="15" t="s">
        <v>242</v>
      </c>
      <c r="G72" s="24">
        <v>45000</v>
      </c>
      <c r="H72" s="104"/>
      <c r="I72" s="35">
        <v>77964</v>
      </c>
      <c r="J72" s="19">
        <f t="shared" si="11"/>
        <v>1.7325333333333333</v>
      </c>
    </row>
    <row r="73" spans="1:10" s="255" customFormat="1">
      <c r="A73" s="53"/>
      <c r="B73" s="263"/>
      <c r="C73" s="109"/>
      <c r="D73" s="252"/>
      <c r="E73" s="10" t="s">
        <v>258</v>
      </c>
      <c r="F73" s="15" t="s">
        <v>259</v>
      </c>
      <c r="G73" s="24">
        <v>100000</v>
      </c>
      <c r="H73" s="104"/>
      <c r="I73" s="35">
        <v>39590</v>
      </c>
      <c r="J73" s="19">
        <f t="shared" si="11"/>
        <v>0.39589999999999997</v>
      </c>
    </row>
    <row r="74" spans="1:10" s="44" customFormat="1" ht="19.8" customHeight="1">
      <c r="A74" s="53"/>
      <c r="B74" s="87"/>
      <c r="C74" s="109"/>
      <c r="D74" s="5"/>
      <c r="E74" s="10" t="s">
        <v>157</v>
      </c>
      <c r="F74" s="15" t="s">
        <v>163</v>
      </c>
      <c r="G74" s="24">
        <v>260000</v>
      </c>
      <c r="H74" s="104"/>
      <c r="I74" s="35">
        <v>181771.1</v>
      </c>
      <c r="J74" s="19">
        <f t="shared" si="11"/>
        <v>0.69911961538461542</v>
      </c>
    </row>
    <row r="75" spans="1:10" s="255" customFormat="1" ht="21.6" customHeight="1">
      <c r="A75" s="53"/>
      <c r="B75" s="263"/>
      <c r="C75" s="109"/>
      <c r="D75" s="252"/>
      <c r="E75" s="10" t="s">
        <v>260</v>
      </c>
      <c r="F75" s="15" t="s">
        <v>261</v>
      </c>
      <c r="G75" s="24">
        <v>652.70000000000005</v>
      </c>
      <c r="H75" s="104"/>
      <c r="I75" s="35">
        <v>652.70000000000005</v>
      </c>
      <c r="J75" s="19">
        <f t="shared" si="11"/>
        <v>1</v>
      </c>
    </row>
    <row r="76" spans="1:10" s="44" customFormat="1" ht="22.2" customHeight="1">
      <c r="A76" s="53"/>
      <c r="B76" s="87"/>
      <c r="C76" s="109"/>
      <c r="D76" s="5"/>
      <c r="E76" s="10" t="s">
        <v>135</v>
      </c>
      <c r="F76" s="15" t="s">
        <v>164</v>
      </c>
      <c r="G76" s="24">
        <v>6500</v>
      </c>
      <c r="H76" s="104"/>
      <c r="I76" s="35">
        <v>5288.23</v>
      </c>
      <c r="J76" s="19">
        <f t="shared" si="11"/>
        <v>0.81357384615384609</v>
      </c>
    </row>
    <row r="77" spans="1:10" s="44" customFormat="1" ht="28.8" customHeight="1">
      <c r="A77" s="53"/>
      <c r="B77" s="87"/>
      <c r="C77" s="109"/>
      <c r="D77" s="5"/>
      <c r="E77" s="10" t="s">
        <v>158</v>
      </c>
      <c r="F77" s="11" t="s">
        <v>165</v>
      </c>
      <c r="G77" s="24">
        <v>10000</v>
      </c>
      <c r="H77" s="104"/>
      <c r="I77" s="35">
        <v>8337.8700000000008</v>
      </c>
      <c r="J77" s="19">
        <f t="shared" si="11"/>
        <v>0.83378700000000006</v>
      </c>
    </row>
    <row r="78" spans="1:10" s="44" customFormat="1" ht="30" customHeight="1">
      <c r="A78" s="53"/>
      <c r="B78" s="87"/>
      <c r="C78" s="88" t="s">
        <v>169</v>
      </c>
      <c r="D78" s="110"/>
      <c r="E78" s="111"/>
      <c r="F78" s="50" t="s">
        <v>220</v>
      </c>
      <c r="G78" s="25">
        <f>SUM(G81+G82+G83+G84+G85+G88+G86+G87+G79)</f>
        <v>317803.69</v>
      </c>
      <c r="H78" s="25">
        <f t="shared" ref="H78:I78" si="13">SUM(H81+H82+H83+H84+H85+H88+H86+H87+H79)</f>
        <v>0</v>
      </c>
      <c r="I78" s="25">
        <f t="shared" si="13"/>
        <v>243418.34000000003</v>
      </c>
      <c r="J78" s="112">
        <f t="shared" si="11"/>
        <v>0.76593931303944274</v>
      </c>
    </row>
    <row r="79" spans="1:10" s="255" customFormat="1" ht="30" customHeight="1">
      <c r="A79" s="53"/>
      <c r="B79" s="263"/>
      <c r="C79" s="237"/>
      <c r="D79" s="110"/>
      <c r="E79" s="113" t="s">
        <v>262</v>
      </c>
      <c r="F79" s="11" t="s">
        <v>263</v>
      </c>
      <c r="G79" s="27">
        <v>42878.69</v>
      </c>
      <c r="H79" s="269"/>
      <c r="I79" s="260">
        <v>42878.69</v>
      </c>
      <c r="J79" s="270">
        <f t="shared" si="11"/>
        <v>1</v>
      </c>
    </row>
    <row r="80" spans="1:10" s="255" customFormat="1" ht="18.600000000000001" customHeight="1">
      <c r="A80" s="53"/>
      <c r="B80" s="192" t="s">
        <v>71</v>
      </c>
      <c r="C80" s="192" t="s">
        <v>72</v>
      </c>
      <c r="D80" s="192"/>
      <c r="E80" s="192" t="s">
        <v>73</v>
      </c>
      <c r="F80" s="192" t="s">
        <v>74</v>
      </c>
      <c r="G80" s="193" t="s">
        <v>75</v>
      </c>
      <c r="H80" s="193"/>
      <c r="I80" s="194" t="s">
        <v>76</v>
      </c>
      <c r="J80" s="194" t="s">
        <v>77</v>
      </c>
    </row>
    <row r="81" spans="1:10" s="44" customFormat="1" ht="15.75" customHeight="1">
      <c r="A81" s="53"/>
      <c r="B81" s="87"/>
      <c r="C81" s="114"/>
      <c r="D81" s="110"/>
      <c r="E81" s="10" t="s">
        <v>170</v>
      </c>
      <c r="F81" s="11" t="s">
        <v>173</v>
      </c>
      <c r="G81" s="24">
        <v>43000</v>
      </c>
      <c r="H81" s="115"/>
      <c r="I81" s="258">
        <v>16693</v>
      </c>
      <c r="J81" s="19">
        <f t="shared" si="11"/>
        <v>0.38820930232558137</v>
      </c>
    </row>
    <row r="82" spans="1:10" s="44" customFormat="1" ht="15" customHeight="1">
      <c r="A82" s="53"/>
      <c r="B82" s="87"/>
      <c r="C82" s="114"/>
      <c r="D82" s="110"/>
      <c r="E82" s="10" t="s">
        <v>171</v>
      </c>
      <c r="F82" s="11" t="s">
        <v>174</v>
      </c>
      <c r="G82" s="24">
        <v>30000</v>
      </c>
      <c r="H82" s="115"/>
      <c r="I82" s="32">
        <v>10689</v>
      </c>
      <c r="J82" s="19">
        <f t="shared" si="11"/>
        <v>0.35630000000000001</v>
      </c>
    </row>
    <row r="83" spans="1:10" s="44" customFormat="1" ht="24.6" customHeight="1">
      <c r="A83" s="53"/>
      <c r="B83" s="87"/>
      <c r="C83" s="114"/>
      <c r="D83" s="110"/>
      <c r="E83" s="10" t="s">
        <v>172</v>
      </c>
      <c r="F83" s="11" t="s">
        <v>175</v>
      </c>
      <c r="G83" s="24">
        <v>180525</v>
      </c>
      <c r="H83" s="115"/>
      <c r="I83" s="32">
        <v>152155.51</v>
      </c>
      <c r="J83" s="19">
        <f t="shared" si="11"/>
        <v>0.84285007616673591</v>
      </c>
    </row>
    <row r="84" spans="1:10" s="44" customFormat="1" ht="37.200000000000003" customHeight="1">
      <c r="A84" s="53"/>
      <c r="B84" s="87"/>
      <c r="C84" s="114"/>
      <c r="D84" s="110"/>
      <c r="E84" s="10" t="s">
        <v>130</v>
      </c>
      <c r="F84" s="11" t="s">
        <v>176</v>
      </c>
      <c r="G84" s="24">
        <v>20000</v>
      </c>
      <c r="H84" s="115"/>
      <c r="I84" s="32">
        <v>19703.14</v>
      </c>
      <c r="J84" s="19">
        <f t="shared" si="11"/>
        <v>0.98515699999999995</v>
      </c>
    </row>
    <row r="85" spans="1:10" s="44" customFormat="1" ht="25.2" customHeight="1">
      <c r="A85" s="53"/>
      <c r="B85" s="87"/>
      <c r="C85" s="114"/>
      <c r="D85" s="110"/>
      <c r="E85" s="10" t="s">
        <v>135</v>
      </c>
      <c r="F85" s="11" t="s">
        <v>177</v>
      </c>
      <c r="G85" s="24">
        <v>50</v>
      </c>
      <c r="H85" s="115"/>
      <c r="I85" s="32">
        <v>0</v>
      </c>
      <c r="J85" s="19">
        <f t="shared" si="11"/>
        <v>0</v>
      </c>
    </row>
    <row r="86" spans="1:10" s="204" customFormat="1" ht="16.8" customHeight="1">
      <c r="A86" s="53"/>
      <c r="B86" s="199"/>
      <c r="C86" s="114"/>
      <c r="D86" s="110"/>
      <c r="E86" s="10" t="s">
        <v>208</v>
      </c>
      <c r="F86" s="11" t="s">
        <v>225</v>
      </c>
      <c r="G86" s="24">
        <v>1000</v>
      </c>
      <c r="H86" s="115"/>
      <c r="I86" s="200">
        <v>1000</v>
      </c>
      <c r="J86" s="19">
        <f t="shared" si="11"/>
        <v>1</v>
      </c>
    </row>
    <row r="87" spans="1:10" s="204" customFormat="1" ht="15.6" customHeight="1">
      <c r="A87" s="53"/>
      <c r="B87" s="199"/>
      <c r="C87" s="114"/>
      <c r="D87" s="110"/>
      <c r="E87" s="10" t="s">
        <v>224</v>
      </c>
      <c r="F87" s="11" t="s">
        <v>226</v>
      </c>
      <c r="G87" s="24">
        <v>300</v>
      </c>
      <c r="H87" s="115"/>
      <c r="I87" s="200">
        <v>278</v>
      </c>
      <c r="J87" s="19">
        <f t="shared" si="11"/>
        <v>0.92666666666666664</v>
      </c>
    </row>
    <row r="88" spans="1:10" s="44" customFormat="1" ht="16.8" customHeight="1">
      <c r="A88" s="53"/>
      <c r="B88" s="87"/>
      <c r="C88" s="116"/>
      <c r="D88" s="271"/>
      <c r="E88" s="272" t="s">
        <v>137</v>
      </c>
      <c r="F88" s="273" t="s">
        <v>190</v>
      </c>
      <c r="G88" s="274">
        <v>50</v>
      </c>
      <c r="H88" s="115"/>
      <c r="I88" s="275">
        <v>21</v>
      </c>
      <c r="J88" s="150">
        <f t="shared" si="11"/>
        <v>0.42</v>
      </c>
    </row>
    <row r="89" spans="1:10" ht="24.6" customHeight="1">
      <c r="A89" s="53"/>
      <c r="B89" s="87"/>
      <c r="C89" s="221" t="s">
        <v>178</v>
      </c>
      <c r="D89" s="222"/>
      <c r="E89" s="48"/>
      <c r="F89" s="223" t="s">
        <v>179</v>
      </c>
      <c r="G89" s="224">
        <f>SUM(G90+G91)</f>
        <v>4801908</v>
      </c>
      <c r="H89" s="225"/>
      <c r="I89" s="79">
        <f>SUM(I90+I91)</f>
        <v>2400948</v>
      </c>
      <c r="J89" s="80">
        <f t="shared" si="11"/>
        <v>0.49999875049667758</v>
      </c>
    </row>
    <row r="90" spans="1:10" ht="16.8" customHeight="1">
      <c r="A90" s="53"/>
      <c r="B90" s="87"/>
      <c r="C90" s="107"/>
      <c r="D90" s="5"/>
      <c r="E90" s="10" t="s">
        <v>180</v>
      </c>
      <c r="F90" s="11" t="s">
        <v>149</v>
      </c>
      <c r="G90" s="24">
        <v>4543577</v>
      </c>
      <c r="H90" s="104"/>
      <c r="I90" s="35">
        <v>2271786</v>
      </c>
      <c r="J90" s="19">
        <f t="shared" si="11"/>
        <v>0.49999944977272315</v>
      </c>
    </row>
    <row r="91" spans="1:10" s="44" customFormat="1" ht="15.6" customHeight="1">
      <c r="A91" s="53"/>
      <c r="B91" s="218"/>
      <c r="C91" s="109"/>
      <c r="D91" s="205"/>
      <c r="E91" s="10" t="s">
        <v>181</v>
      </c>
      <c r="F91" s="11" t="s">
        <v>182</v>
      </c>
      <c r="G91" s="24">
        <v>258331</v>
      </c>
      <c r="H91" s="104"/>
      <c r="I91" s="35">
        <v>129162</v>
      </c>
      <c r="J91" s="19">
        <f t="shared" si="11"/>
        <v>0.49998645149052962</v>
      </c>
    </row>
    <row r="92" spans="1:10" ht="17.100000000000001" customHeight="1" thickBot="1">
      <c r="A92" s="53"/>
      <c r="B92" s="54" t="s">
        <v>27</v>
      </c>
      <c r="C92" s="315"/>
      <c r="D92" s="315"/>
      <c r="E92" s="54"/>
      <c r="F92" s="55" t="s">
        <v>28</v>
      </c>
      <c r="G92" s="345">
        <f>SUM(G93+G97+G99+G105+G95+G102)</f>
        <v>24866942.199999999</v>
      </c>
      <c r="H92" s="346"/>
      <c r="I92" s="56">
        <f>SUM(I93+I97+I99+I105+I95+I102)</f>
        <v>11940480.449999999</v>
      </c>
      <c r="J92" s="57">
        <f t="shared" si="10"/>
        <v>0.48017485841101926</v>
      </c>
    </row>
    <row r="93" spans="1:10" s="45" customFormat="1" ht="28.8" customHeight="1" thickTop="1">
      <c r="A93" s="53"/>
      <c r="B93" s="62"/>
      <c r="C93" s="118" t="s">
        <v>183</v>
      </c>
      <c r="D93" s="62"/>
      <c r="E93" s="62"/>
      <c r="F93" s="119" t="s">
        <v>185</v>
      </c>
      <c r="G93" s="120">
        <f>SUM(G94)</f>
        <v>11317931</v>
      </c>
      <c r="H93" s="121"/>
      <c r="I93" s="122">
        <f>SUM(I94)</f>
        <v>6891177</v>
      </c>
      <c r="J93" s="82">
        <f>SUM(I93/G93)</f>
        <v>0.60887250505414814</v>
      </c>
    </row>
    <row r="94" spans="1:10" s="45" customFormat="1" ht="15.6" customHeight="1">
      <c r="A94" s="53"/>
      <c r="B94" s="62"/>
      <c r="C94" s="123"/>
      <c r="D94" s="62"/>
      <c r="E94" s="20" t="s">
        <v>184</v>
      </c>
      <c r="F94" s="103" t="s">
        <v>186</v>
      </c>
      <c r="G94" s="32">
        <v>11317931</v>
      </c>
      <c r="H94" s="41"/>
      <c r="I94" s="35">
        <v>6891177</v>
      </c>
      <c r="J94" s="43">
        <f t="shared" ref="J94:J98" si="14">SUM(I94/G94)</f>
        <v>0.60887250505414814</v>
      </c>
    </row>
    <row r="95" spans="1:10" s="255" customFormat="1" ht="21.6" customHeight="1">
      <c r="A95" s="53"/>
      <c r="B95" s="276"/>
      <c r="C95" s="277" t="s">
        <v>264</v>
      </c>
      <c r="D95" s="278"/>
      <c r="E95" s="92"/>
      <c r="F95" s="279" t="s">
        <v>265</v>
      </c>
      <c r="G95" s="254">
        <f>SUM(G96)</f>
        <v>187440</v>
      </c>
      <c r="H95" s="254">
        <f t="shared" ref="H95:I95" si="15">SUM(H96)</f>
        <v>0</v>
      </c>
      <c r="I95" s="254">
        <f t="shared" si="15"/>
        <v>187440</v>
      </c>
      <c r="J95" s="151">
        <f t="shared" si="14"/>
        <v>1</v>
      </c>
    </row>
    <row r="96" spans="1:10" s="255" customFormat="1" ht="15.6" customHeight="1">
      <c r="A96" s="53"/>
      <c r="B96" s="62"/>
      <c r="C96" s="123"/>
      <c r="D96" s="62"/>
      <c r="E96" s="146" t="s">
        <v>266</v>
      </c>
      <c r="F96" s="103" t="s">
        <v>267</v>
      </c>
      <c r="G96" s="257">
        <v>187440</v>
      </c>
      <c r="H96" s="258"/>
      <c r="I96" s="94">
        <v>187440</v>
      </c>
      <c r="J96" s="43">
        <f t="shared" si="14"/>
        <v>1</v>
      </c>
    </row>
    <row r="97" spans="1:20" s="45" customFormat="1" ht="18.600000000000001" customHeight="1">
      <c r="A97" s="53"/>
      <c r="B97" s="62"/>
      <c r="C97" s="125" t="s">
        <v>187</v>
      </c>
      <c r="D97" s="69"/>
      <c r="E97" s="124"/>
      <c r="F97" s="126" t="s">
        <v>188</v>
      </c>
      <c r="G97" s="37">
        <f>SUM(G98)</f>
        <v>9039848</v>
      </c>
      <c r="H97" s="37"/>
      <c r="I97" s="37">
        <f>SUM(I98)</f>
        <v>4519926</v>
      </c>
      <c r="J97" s="112">
        <f t="shared" si="14"/>
        <v>0.50000022124265808</v>
      </c>
    </row>
    <row r="98" spans="1:20" s="45" customFormat="1" ht="17.100000000000001" customHeight="1">
      <c r="A98" s="53"/>
      <c r="B98" s="62"/>
      <c r="C98" s="125"/>
      <c r="D98" s="69"/>
      <c r="E98" s="124" t="s">
        <v>184</v>
      </c>
      <c r="F98" s="70" t="s">
        <v>189</v>
      </c>
      <c r="G98" s="33">
        <v>9039848</v>
      </c>
      <c r="H98" s="33"/>
      <c r="I98" s="33">
        <v>4519926</v>
      </c>
      <c r="J98" s="127">
        <f t="shared" si="14"/>
        <v>0.50000022124265808</v>
      </c>
    </row>
    <row r="99" spans="1:20" ht="17.100000000000001" customHeight="1">
      <c r="A99" s="53"/>
      <c r="B99" s="62"/>
      <c r="C99" s="123" t="s">
        <v>125</v>
      </c>
      <c r="D99" s="62"/>
      <c r="E99" s="62"/>
      <c r="F99" s="128" t="s">
        <v>126</v>
      </c>
      <c r="G99" s="90">
        <f>SUM(G100+G101)</f>
        <v>165857</v>
      </c>
      <c r="H99" s="90">
        <f t="shared" ref="H99:I99" si="16">SUM(H100+H101)</f>
        <v>0</v>
      </c>
      <c r="I99" s="90">
        <f t="shared" si="16"/>
        <v>86145.45</v>
      </c>
      <c r="J99" s="129">
        <f>SUM(I99/G99)</f>
        <v>0.51939592540562052</v>
      </c>
    </row>
    <row r="100" spans="1:20" ht="18.600000000000001" customHeight="1">
      <c r="A100" s="53"/>
      <c r="B100" s="62"/>
      <c r="C100" s="130"/>
      <c r="D100" s="130"/>
      <c r="E100" s="131" t="s">
        <v>137</v>
      </c>
      <c r="F100" s="132" t="s">
        <v>190</v>
      </c>
      <c r="G100" s="133">
        <v>90000</v>
      </c>
      <c r="H100" s="133"/>
      <c r="I100" s="133">
        <v>10288.450000000001</v>
      </c>
      <c r="J100" s="134">
        <f>SUM(I100/G100)</f>
        <v>0.11431611111111112</v>
      </c>
    </row>
    <row r="101" spans="1:20" s="255" customFormat="1" ht="48.6" customHeight="1">
      <c r="A101" s="53"/>
      <c r="B101" s="276"/>
      <c r="C101" s="280"/>
      <c r="D101" s="281"/>
      <c r="E101" s="282" t="s">
        <v>255</v>
      </c>
      <c r="F101" s="283" t="s">
        <v>257</v>
      </c>
      <c r="G101" s="284">
        <v>75857</v>
      </c>
      <c r="H101" s="94"/>
      <c r="I101" s="149">
        <v>75857</v>
      </c>
      <c r="J101" s="150">
        <f>SUM(I101/G101)</f>
        <v>1</v>
      </c>
    </row>
    <row r="102" spans="1:20" s="255" customFormat="1" ht="21" customHeight="1">
      <c r="A102" s="53"/>
      <c r="B102" s="276"/>
      <c r="C102" s="262" t="s">
        <v>268</v>
      </c>
      <c r="D102" s="240"/>
      <c r="E102" s="285"/>
      <c r="F102" s="286" t="s">
        <v>271</v>
      </c>
      <c r="G102" s="287">
        <f>SUM(G103+G104)</f>
        <v>3644286.2</v>
      </c>
      <c r="H102" s="287">
        <f t="shared" ref="H102:I102" si="17">SUM(H103+H104)</f>
        <v>0</v>
      </c>
      <c r="I102" s="287">
        <f t="shared" si="17"/>
        <v>0</v>
      </c>
      <c r="J102" s="150">
        <f t="shared" ref="J102:J104" si="18">SUM(I102/G102)</f>
        <v>0</v>
      </c>
    </row>
    <row r="103" spans="1:20" s="255" customFormat="1" ht="19.8" customHeight="1">
      <c r="A103" s="53"/>
      <c r="B103" s="276"/>
      <c r="C103" s="288"/>
      <c r="D103" s="281"/>
      <c r="E103" s="289" t="s">
        <v>137</v>
      </c>
      <c r="F103" s="290" t="s">
        <v>190</v>
      </c>
      <c r="G103" s="291">
        <v>227.49</v>
      </c>
      <c r="H103" s="94"/>
      <c r="I103" s="35">
        <v>0</v>
      </c>
      <c r="J103" s="19">
        <f t="shared" si="18"/>
        <v>0</v>
      </c>
    </row>
    <row r="104" spans="1:20" s="255" customFormat="1" ht="48.6" customHeight="1">
      <c r="A104" s="53"/>
      <c r="B104" s="276"/>
      <c r="C104" s="280"/>
      <c r="D104" s="281"/>
      <c r="E104" s="282" t="s">
        <v>269</v>
      </c>
      <c r="F104" s="283" t="s">
        <v>270</v>
      </c>
      <c r="G104" s="284">
        <v>3644058.71</v>
      </c>
      <c r="H104" s="94"/>
      <c r="I104" s="149">
        <v>0</v>
      </c>
      <c r="J104" s="150">
        <f t="shared" si="18"/>
        <v>0</v>
      </c>
    </row>
    <row r="105" spans="1:20" ht="17.100000000000001" customHeight="1">
      <c r="A105" s="53"/>
      <c r="B105" s="199"/>
      <c r="C105" s="327" t="s">
        <v>191</v>
      </c>
      <c r="D105" s="327"/>
      <c r="E105" s="202"/>
      <c r="F105" s="145" t="s">
        <v>192</v>
      </c>
      <c r="G105" s="347">
        <f>SUM(G106)</f>
        <v>511580</v>
      </c>
      <c r="H105" s="347"/>
      <c r="I105" s="203">
        <f>SUM(I106)</f>
        <v>255792</v>
      </c>
      <c r="J105" s="61">
        <f t="shared" si="10"/>
        <v>0.50000390945697648</v>
      </c>
    </row>
    <row r="106" spans="1:20" ht="17.100000000000001" customHeight="1">
      <c r="A106" s="53"/>
      <c r="B106" s="5"/>
      <c r="C106" s="310"/>
      <c r="D106" s="310"/>
      <c r="E106" s="198" t="s">
        <v>184</v>
      </c>
      <c r="F106" s="15" t="s">
        <v>193</v>
      </c>
      <c r="G106" s="335">
        <v>511580</v>
      </c>
      <c r="H106" s="336"/>
      <c r="I106" s="35">
        <v>255792</v>
      </c>
      <c r="J106" s="19">
        <f t="shared" si="10"/>
        <v>0.50000390945697648</v>
      </c>
    </row>
    <row r="107" spans="1:20" ht="17.100000000000001" customHeight="1" thickBot="1">
      <c r="A107" s="53"/>
      <c r="B107" s="217" t="s">
        <v>29</v>
      </c>
      <c r="C107" s="320"/>
      <c r="D107" s="320"/>
      <c r="E107" s="217"/>
      <c r="F107" s="75" t="s">
        <v>30</v>
      </c>
      <c r="G107" s="318">
        <f>SUM(G108+G114+G116+G124+G126+G128)</f>
        <v>791335.03999999992</v>
      </c>
      <c r="H107" s="319"/>
      <c r="I107" s="76">
        <f>SUM(I108+I114+I116+I124+I126+I128)</f>
        <v>433951.4</v>
      </c>
      <c r="J107" s="77">
        <f t="shared" si="10"/>
        <v>0.5483788510110712</v>
      </c>
    </row>
    <row r="108" spans="1:20" ht="17.100000000000001" customHeight="1" thickTop="1">
      <c r="A108" s="53"/>
      <c r="B108" s="5"/>
      <c r="C108" s="307" t="s">
        <v>31</v>
      </c>
      <c r="D108" s="307"/>
      <c r="E108" s="64"/>
      <c r="F108" s="78" t="s">
        <v>32</v>
      </c>
      <c r="G108" s="308">
        <f>SUM(G109+G110+G113)</f>
        <v>116712</v>
      </c>
      <c r="H108" s="309"/>
      <c r="I108" s="79">
        <f>SUM(I109+I110+I113)</f>
        <v>104814.62999999999</v>
      </c>
      <c r="J108" s="80">
        <f t="shared" si="10"/>
        <v>0.89806215299198022</v>
      </c>
    </row>
    <row r="109" spans="1:20" s="255" customFormat="1" ht="23.4" customHeight="1">
      <c r="A109" s="53"/>
      <c r="B109" s="252"/>
      <c r="C109" s="46"/>
      <c r="D109" s="46"/>
      <c r="E109" s="252" t="s">
        <v>246</v>
      </c>
      <c r="F109" s="15" t="s">
        <v>247</v>
      </c>
      <c r="G109" s="257">
        <v>615</v>
      </c>
      <c r="H109" s="258"/>
      <c r="I109" s="35">
        <v>615</v>
      </c>
      <c r="J109" s="19">
        <f t="shared" si="10"/>
        <v>1</v>
      </c>
    </row>
    <row r="110" spans="1:20" ht="21" customHeight="1">
      <c r="A110" s="53"/>
      <c r="B110" s="5"/>
      <c r="C110" s="310"/>
      <c r="D110" s="310"/>
      <c r="E110" s="252" t="s">
        <v>132</v>
      </c>
      <c r="F110" s="15" t="s">
        <v>144</v>
      </c>
      <c r="G110" s="24">
        <v>116097</v>
      </c>
      <c r="H110" s="24" t="s">
        <v>79</v>
      </c>
      <c r="I110" s="35">
        <v>104195.37</v>
      </c>
      <c r="J110" s="19">
        <f>SUM(I110/G110)</f>
        <v>0.89748546474069091</v>
      </c>
      <c r="Q110" s="255"/>
      <c r="R110" s="255"/>
      <c r="S110" s="255"/>
      <c r="T110" s="255"/>
    </row>
    <row r="111" spans="1:20" s="255" customFormat="1" ht="21" customHeight="1">
      <c r="A111" s="53"/>
      <c r="B111" s="84"/>
      <c r="C111" s="84"/>
      <c r="D111" s="84"/>
      <c r="E111" s="84"/>
      <c r="F111" s="85"/>
      <c r="G111" s="28"/>
      <c r="H111" s="28"/>
      <c r="I111" s="94"/>
      <c r="J111" s="86"/>
    </row>
    <row r="112" spans="1:20" s="255" customFormat="1" ht="16.8" customHeight="1">
      <c r="A112" s="53"/>
      <c r="B112" s="192" t="s">
        <v>71</v>
      </c>
      <c r="C112" s="192" t="s">
        <v>72</v>
      </c>
      <c r="D112" s="192"/>
      <c r="E112" s="192" t="s">
        <v>73</v>
      </c>
      <c r="F112" s="192" t="s">
        <v>74</v>
      </c>
      <c r="G112" s="193" t="s">
        <v>75</v>
      </c>
      <c r="H112" s="193"/>
      <c r="I112" s="194" t="s">
        <v>76</v>
      </c>
      <c r="J112" s="194" t="s">
        <v>77</v>
      </c>
    </row>
    <row r="113" spans="1:10" s="255" customFormat="1" ht="34.799999999999997" customHeight="1">
      <c r="A113" s="53"/>
      <c r="B113" s="252"/>
      <c r="C113" s="252"/>
      <c r="D113" s="252"/>
      <c r="E113" s="252" t="s">
        <v>272</v>
      </c>
      <c r="F113" s="15" t="s">
        <v>273</v>
      </c>
      <c r="G113" s="24">
        <v>0</v>
      </c>
      <c r="H113" s="292"/>
      <c r="I113" s="35">
        <v>4.26</v>
      </c>
      <c r="J113" s="19">
        <v>0</v>
      </c>
    </row>
    <row r="114" spans="1:10" ht="16.2" customHeight="1">
      <c r="A114" s="53"/>
      <c r="B114" s="5"/>
      <c r="C114" s="311" t="s">
        <v>33</v>
      </c>
      <c r="D114" s="311"/>
      <c r="E114" s="58"/>
      <c r="F114" s="59" t="s">
        <v>34</v>
      </c>
      <c r="G114" s="25">
        <f>SUM(G115)</f>
        <v>117468</v>
      </c>
      <c r="H114" s="135" t="s">
        <v>80</v>
      </c>
      <c r="I114" s="60">
        <f>SUM(I115)</f>
        <v>58734</v>
      </c>
      <c r="J114" s="61">
        <f>I114/G114</f>
        <v>0.5</v>
      </c>
    </row>
    <row r="115" spans="1:10" ht="37.799999999999997" customHeight="1">
      <c r="A115" s="53"/>
      <c r="B115" s="5"/>
      <c r="C115" s="310"/>
      <c r="D115" s="310"/>
      <c r="E115" s="20" t="s">
        <v>194</v>
      </c>
      <c r="F115" s="83" t="s">
        <v>291</v>
      </c>
      <c r="G115" s="27">
        <v>117468</v>
      </c>
      <c r="H115" s="26" t="s">
        <v>81</v>
      </c>
      <c r="I115" s="42">
        <v>58734</v>
      </c>
      <c r="J115" s="43">
        <f>I115/G115</f>
        <v>0.5</v>
      </c>
    </row>
    <row r="116" spans="1:10" ht="14.4" customHeight="1">
      <c r="A116" s="53"/>
      <c r="B116" s="5"/>
      <c r="C116" s="311" t="s">
        <v>35</v>
      </c>
      <c r="D116" s="311"/>
      <c r="E116" s="136"/>
      <c r="F116" s="137" t="s">
        <v>36</v>
      </c>
      <c r="G116" s="34">
        <f>SUM(G117+G118+G121+G122+G119+G120+G123)</f>
        <v>322439.93</v>
      </c>
      <c r="H116" s="34" t="e">
        <f>SUM(H117+H118+#REF!+H121+H122+H119+H120+H123)</f>
        <v>#REF!</v>
      </c>
      <c r="I116" s="34">
        <f>SUM(I117+I118+I121+I122+I119+I120+I123)</f>
        <v>141516.16</v>
      </c>
      <c r="J116" s="61">
        <f t="shared" ref="J116" si="19">I116/G116</f>
        <v>0.43889154795437402</v>
      </c>
    </row>
    <row r="117" spans="1:10" ht="21.75" customHeight="1">
      <c r="A117" s="53"/>
      <c r="B117" s="5"/>
      <c r="C117" s="46"/>
      <c r="D117" s="138"/>
      <c r="E117" s="96" t="s">
        <v>195</v>
      </c>
      <c r="F117" s="139" t="s">
        <v>197</v>
      </c>
      <c r="G117" s="29">
        <v>34566</v>
      </c>
      <c r="H117" s="28"/>
      <c r="I117" s="140">
        <v>18454</v>
      </c>
      <c r="J117" s="19">
        <f>SUM(I117/G117)</f>
        <v>0.53387722038997865</v>
      </c>
    </row>
    <row r="118" spans="1:10" ht="33" customHeight="1">
      <c r="A118" s="53"/>
      <c r="B118" s="5"/>
      <c r="C118" s="310"/>
      <c r="D118" s="312"/>
      <c r="E118" s="114" t="s">
        <v>196</v>
      </c>
      <c r="F118" s="85" t="s">
        <v>294</v>
      </c>
      <c r="G118" s="29">
        <v>148032</v>
      </c>
      <c r="H118" s="28" t="s">
        <v>94</v>
      </c>
      <c r="I118" s="140">
        <v>63362.5</v>
      </c>
      <c r="J118" s="19">
        <f t="shared" ref="J118:J123" si="20">SUM(I118/G118)</f>
        <v>0.42803245244271509</v>
      </c>
    </row>
    <row r="119" spans="1:10" s="208" customFormat="1" ht="17.399999999999999" customHeight="1">
      <c r="A119" s="53"/>
      <c r="B119" s="205"/>
      <c r="C119" s="205"/>
      <c r="D119" s="218"/>
      <c r="E119" s="205" t="s">
        <v>198</v>
      </c>
      <c r="F119" s="15" t="s">
        <v>199</v>
      </c>
      <c r="G119" s="29">
        <v>35525</v>
      </c>
      <c r="H119" s="28"/>
      <c r="I119" s="140">
        <v>7446.23</v>
      </c>
      <c r="J119" s="19">
        <f t="shared" si="20"/>
        <v>0.20960534834623504</v>
      </c>
    </row>
    <row r="120" spans="1:10" s="255" customFormat="1" ht="54">
      <c r="A120" s="53"/>
      <c r="B120" s="252"/>
      <c r="C120" s="252"/>
      <c r="D120" s="263"/>
      <c r="E120" s="84" t="s">
        <v>274</v>
      </c>
      <c r="F120" s="267" t="s">
        <v>275</v>
      </c>
      <c r="G120" s="29">
        <v>19</v>
      </c>
      <c r="H120" s="28"/>
      <c r="I120" s="140">
        <v>19</v>
      </c>
      <c r="J120" s="19">
        <f t="shared" si="20"/>
        <v>1</v>
      </c>
    </row>
    <row r="121" spans="1:10" ht="17.100000000000001" customHeight="1">
      <c r="A121" s="53"/>
      <c r="B121" s="5"/>
      <c r="C121" s="310"/>
      <c r="D121" s="310"/>
      <c r="E121" s="5" t="s">
        <v>132</v>
      </c>
      <c r="F121" s="141" t="s">
        <v>144</v>
      </c>
      <c r="G121" s="29">
        <v>200</v>
      </c>
      <c r="H121" s="31" t="s">
        <v>95</v>
      </c>
      <c r="I121" s="35">
        <v>92</v>
      </c>
      <c r="J121" s="19">
        <f t="shared" si="20"/>
        <v>0.46</v>
      </c>
    </row>
    <row r="122" spans="1:10" ht="36" customHeight="1">
      <c r="A122" s="53"/>
      <c r="B122" s="5"/>
      <c r="C122" s="310"/>
      <c r="D122" s="310"/>
      <c r="E122" s="5" t="s">
        <v>194</v>
      </c>
      <c r="F122" s="15" t="s">
        <v>291</v>
      </c>
      <c r="G122" s="24">
        <v>103914</v>
      </c>
      <c r="H122" s="27" t="s">
        <v>96</v>
      </c>
      <c r="I122" s="35">
        <v>51958.5</v>
      </c>
      <c r="J122" s="19">
        <f t="shared" si="20"/>
        <v>0.5000144350135689</v>
      </c>
    </row>
    <row r="123" spans="1:10" s="255" customFormat="1" ht="57.6" customHeight="1">
      <c r="A123" s="53"/>
      <c r="B123" s="252"/>
      <c r="C123" s="263"/>
      <c r="D123" s="110"/>
      <c r="E123" s="252" t="s">
        <v>44</v>
      </c>
      <c r="F123" s="15" t="s">
        <v>276</v>
      </c>
      <c r="G123" s="24">
        <v>183.93</v>
      </c>
      <c r="H123" s="27"/>
      <c r="I123" s="35">
        <v>183.93</v>
      </c>
      <c r="J123" s="19">
        <f t="shared" si="20"/>
        <v>1</v>
      </c>
    </row>
    <row r="124" spans="1:10" ht="15.6" customHeight="1">
      <c r="A124" s="53"/>
      <c r="B124" s="5"/>
      <c r="C124" s="341" t="s">
        <v>37</v>
      </c>
      <c r="D124" s="342"/>
      <c r="E124" s="58"/>
      <c r="F124" s="59" t="s">
        <v>38</v>
      </c>
      <c r="G124" s="25">
        <f>SUM(G125)</f>
        <v>180406</v>
      </c>
      <c r="H124" s="26" t="s">
        <v>97</v>
      </c>
      <c r="I124" s="60">
        <f>SUM(I125)</f>
        <v>84577.5</v>
      </c>
      <c r="J124" s="61">
        <f t="shared" ref="J124:J125" si="21">I124/G124</f>
        <v>0.46881755595711894</v>
      </c>
    </row>
    <row r="125" spans="1:10" ht="17.100000000000001" customHeight="1">
      <c r="A125" s="53"/>
      <c r="B125" s="5"/>
      <c r="C125" s="343"/>
      <c r="D125" s="344"/>
      <c r="E125" s="5" t="s">
        <v>198</v>
      </c>
      <c r="F125" s="15" t="s">
        <v>199</v>
      </c>
      <c r="G125" s="27">
        <v>180406</v>
      </c>
      <c r="H125" s="26" t="s">
        <v>98</v>
      </c>
      <c r="I125" s="35">
        <v>84577.5</v>
      </c>
      <c r="J125" s="19">
        <f t="shared" si="21"/>
        <v>0.46881755595711894</v>
      </c>
    </row>
    <row r="126" spans="1:10" ht="35.4" customHeight="1">
      <c r="A126" s="53"/>
      <c r="B126" s="114"/>
      <c r="C126" s="88" t="s">
        <v>117</v>
      </c>
      <c r="D126" s="88"/>
      <c r="E126" s="88"/>
      <c r="F126" s="142" t="s">
        <v>118</v>
      </c>
      <c r="G126" s="106">
        <f>SUM(G127)</f>
        <v>44309.11</v>
      </c>
      <c r="H126" s="106"/>
      <c r="I126" s="60">
        <f>SUM(I127)</f>
        <v>44309.11</v>
      </c>
      <c r="J126" s="61">
        <f>SUM(I126/G126)</f>
        <v>1</v>
      </c>
    </row>
    <row r="127" spans="1:10" ht="52.8" customHeight="1">
      <c r="A127" s="53"/>
      <c r="B127" s="114"/>
      <c r="C127" s="98"/>
      <c r="D127" s="231"/>
      <c r="E127" s="114" t="s">
        <v>128</v>
      </c>
      <c r="F127" s="83" t="s">
        <v>285</v>
      </c>
      <c r="G127" s="143">
        <v>44309.11</v>
      </c>
      <c r="H127" s="28"/>
      <c r="I127" s="35">
        <v>44309.11</v>
      </c>
      <c r="J127" s="43">
        <f>I127/G127</f>
        <v>1</v>
      </c>
    </row>
    <row r="128" spans="1:10" s="255" customFormat="1" ht="16.8" customHeight="1">
      <c r="A128" s="53"/>
      <c r="B128" s="114"/>
      <c r="C128" s="253" t="s">
        <v>277</v>
      </c>
      <c r="D128" s="253"/>
      <c r="E128" s="253"/>
      <c r="F128" s="145" t="s">
        <v>6</v>
      </c>
      <c r="G128" s="106">
        <f>SUM(G129)</f>
        <v>10000</v>
      </c>
      <c r="H128" s="106">
        <f t="shared" ref="H128:I128" si="22">SUM(H129)</f>
        <v>0</v>
      </c>
      <c r="I128" s="106">
        <f t="shared" si="22"/>
        <v>0</v>
      </c>
      <c r="J128" s="151">
        <f t="shared" ref="J128:J129" si="23">I128/G128</f>
        <v>0</v>
      </c>
    </row>
    <row r="129" spans="1:21" s="255" customFormat="1" ht="43.8" customHeight="1">
      <c r="A129" s="53"/>
      <c r="B129" s="114"/>
      <c r="C129" s="98"/>
      <c r="D129" s="293"/>
      <c r="E129" s="114" t="s">
        <v>39</v>
      </c>
      <c r="F129" s="85" t="s">
        <v>235</v>
      </c>
      <c r="G129" s="294">
        <v>10000</v>
      </c>
      <c r="H129" s="28"/>
      <c r="I129" s="35">
        <v>0</v>
      </c>
      <c r="J129" s="43">
        <f t="shared" si="23"/>
        <v>0</v>
      </c>
    </row>
    <row r="130" spans="1:21" s="208" customFormat="1" ht="16.2" customHeight="1" thickBot="1">
      <c r="A130" s="53"/>
      <c r="B130" s="227" t="s">
        <v>227</v>
      </c>
      <c r="C130" s="227"/>
      <c r="D130" s="227"/>
      <c r="E130" s="227"/>
      <c r="F130" s="228" t="s">
        <v>228</v>
      </c>
      <c r="G130" s="233">
        <f>SUM(G131)</f>
        <v>216.34</v>
      </c>
      <c r="H130" s="233">
        <f t="shared" ref="H130:I130" si="24">SUM(H131)</f>
        <v>0</v>
      </c>
      <c r="I130" s="233">
        <f t="shared" si="24"/>
        <v>216.34</v>
      </c>
      <c r="J130" s="57">
        <f>I130/G130</f>
        <v>1</v>
      </c>
    </row>
    <row r="131" spans="1:21" ht="17.100000000000001" customHeight="1" thickTop="1">
      <c r="A131" s="53"/>
      <c r="B131" s="87"/>
      <c r="C131" s="339" t="s">
        <v>278</v>
      </c>
      <c r="D131" s="340"/>
      <c r="E131" s="221"/>
      <c r="F131" s="229" t="s">
        <v>279</v>
      </c>
      <c r="G131" s="232">
        <f>SUM(G132)</f>
        <v>216.34</v>
      </c>
      <c r="H131" s="30" t="s">
        <v>99</v>
      </c>
      <c r="I131" s="79">
        <f>SUM(I132)</f>
        <v>216.34</v>
      </c>
      <c r="J131" s="80">
        <f t="shared" ref="J131:J136" si="25">I131/G131</f>
        <v>1</v>
      </c>
    </row>
    <row r="132" spans="1:21" ht="17.399999999999999" customHeight="1">
      <c r="A132" s="53"/>
      <c r="B132" s="5"/>
      <c r="C132" s="331"/>
      <c r="D132" s="332"/>
      <c r="E132" s="205" t="s">
        <v>132</v>
      </c>
      <c r="F132" s="141" t="s">
        <v>144</v>
      </c>
      <c r="G132" s="24">
        <v>216.34</v>
      </c>
      <c r="H132" s="27" t="s">
        <v>87</v>
      </c>
      <c r="I132" s="42">
        <v>216.34</v>
      </c>
      <c r="J132" s="43">
        <f t="shared" si="25"/>
        <v>1</v>
      </c>
    </row>
    <row r="133" spans="1:21" ht="17.100000000000001" customHeight="1" thickBot="1">
      <c r="A133" s="53"/>
      <c r="B133" s="54" t="s">
        <v>40</v>
      </c>
      <c r="C133" s="315"/>
      <c r="D133" s="315"/>
      <c r="E133" s="54"/>
      <c r="F133" s="55" t="s">
        <v>41</v>
      </c>
      <c r="G133" s="316">
        <f>SUM(G134+G136+G140+G142+G146+G148+G151+G153)</f>
        <v>2254342</v>
      </c>
      <c r="H133" s="317"/>
      <c r="I133" s="56">
        <f>SUM(I134+I136+I140+I142+I146+I148+I151+I153)</f>
        <v>1674673.23</v>
      </c>
      <c r="J133" s="57">
        <f t="shared" si="25"/>
        <v>0.74286564771449937</v>
      </c>
    </row>
    <row r="134" spans="1:21" ht="17.100000000000001" customHeight="1" thickTop="1">
      <c r="A134" s="53"/>
      <c r="B134" s="5"/>
      <c r="C134" s="307" t="s">
        <v>42</v>
      </c>
      <c r="D134" s="307"/>
      <c r="E134" s="64"/>
      <c r="F134" s="78" t="s">
        <v>43</v>
      </c>
      <c r="G134" s="308">
        <f>SUM(G135)</f>
        <v>40000</v>
      </c>
      <c r="H134" s="309"/>
      <c r="I134" s="79">
        <f>SUM(I135)</f>
        <v>14035.22</v>
      </c>
      <c r="J134" s="80">
        <f t="shared" si="25"/>
        <v>0.35088049999999998</v>
      </c>
    </row>
    <row r="135" spans="1:21" ht="15" customHeight="1">
      <c r="A135" s="53"/>
      <c r="B135" s="205"/>
      <c r="C135" s="310"/>
      <c r="D135" s="310"/>
      <c r="E135" s="20" t="s">
        <v>198</v>
      </c>
      <c r="F135" s="83" t="s">
        <v>199</v>
      </c>
      <c r="G135" s="333">
        <v>40000</v>
      </c>
      <c r="H135" s="334"/>
      <c r="I135" s="42">
        <v>14035.22</v>
      </c>
      <c r="J135" s="43">
        <f>SUM(I135/G135)</f>
        <v>0.35088049999999998</v>
      </c>
    </row>
    <row r="136" spans="1:21" ht="49.2" customHeight="1">
      <c r="A136" s="144"/>
      <c r="B136" s="114"/>
      <c r="C136" s="327" t="s">
        <v>45</v>
      </c>
      <c r="D136" s="327"/>
      <c r="E136" s="88"/>
      <c r="F136" s="145" t="s">
        <v>293</v>
      </c>
      <c r="G136" s="347">
        <f>SUM(G139)</f>
        <v>36000</v>
      </c>
      <c r="H136" s="347"/>
      <c r="I136" s="60">
        <f>SUM(I139)</f>
        <v>18783</v>
      </c>
      <c r="J136" s="61">
        <f t="shared" si="25"/>
        <v>0.52175000000000005</v>
      </c>
    </row>
    <row r="137" spans="1:21" ht="9" customHeight="1">
      <c r="A137" s="53"/>
      <c r="B137" s="84"/>
      <c r="C137" s="84"/>
      <c r="D137" s="84"/>
      <c r="E137" s="84"/>
      <c r="F137" s="85"/>
      <c r="G137" s="94"/>
      <c r="H137" s="94"/>
      <c r="I137" s="94"/>
      <c r="J137" s="86"/>
    </row>
    <row r="138" spans="1:21" s="255" customFormat="1" ht="18.600000000000001" customHeight="1">
      <c r="A138" s="53"/>
      <c r="B138" s="192" t="s">
        <v>71</v>
      </c>
      <c r="C138" s="192" t="s">
        <v>72</v>
      </c>
      <c r="D138" s="192"/>
      <c r="E138" s="192" t="s">
        <v>73</v>
      </c>
      <c r="F138" s="192" t="s">
        <v>74</v>
      </c>
      <c r="G138" s="193" t="s">
        <v>75</v>
      </c>
      <c r="H138" s="193"/>
      <c r="I138" s="194" t="s">
        <v>76</v>
      </c>
      <c r="J138" s="194" t="s">
        <v>77</v>
      </c>
    </row>
    <row r="139" spans="1:21" ht="39.6" customHeight="1">
      <c r="A139" s="53"/>
      <c r="B139" s="5"/>
      <c r="C139" s="310"/>
      <c r="D139" s="310"/>
      <c r="E139" s="20" t="s">
        <v>194</v>
      </c>
      <c r="F139" s="83" t="s">
        <v>291</v>
      </c>
      <c r="G139" s="333">
        <v>36000</v>
      </c>
      <c r="H139" s="334"/>
      <c r="I139" s="42">
        <v>18783</v>
      </c>
      <c r="J139" s="43">
        <f t="shared" ref="J139:J142" si="26">I139/G139</f>
        <v>0.52175000000000005</v>
      </c>
      <c r="R139" s="51"/>
    </row>
    <row r="140" spans="1:21" ht="26.4" customHeight="1">
      <c r="A140" s="53"/>
      <c r="B140" s="5"/>
      <c r="C140" s="311" t="s">
        <v>46</v>
      </c>
      <c r="D140" s="311"/>
      <c r="E140" s="58"/>
      <c r="F140" s="59" t="s">
        <v>113</v>
      </c>
      <c r="G140" s="313">
        <f>SUM(G141)</f>
        <v>220000</v>
      </c>
      <c r="H140" s="314"/>
      <c r="I140" s="60">
        <f>SUM(I141)</f>
        <v>122441</v>
      </c>
      <c r="J140" s="61">
        <f t="shared" si="26"/>
        <v>0.55654999999999999</v>
      </c>
    </row>
    <row r="141" spans="1:21" ht="39.6" customHeight="1">
      <c r="A141" s="53"/>
      <c r="B141" s="5"/>
      <c r="C141" s="310"/>
      <c r="D141" s="310"/>
      <c r="E141" s="20" t="s">
        <v>194</v>
      </c>
      <c r="F141" s="83" t="s">
        <v>291</v>
      </c>
      <c r="G141" s="333">
        <v>220000</v>
      </c>
      <c r="H141" s="334"/>
      <c r="I141" s="42">
        <v>122441</v>
      </c>
      <c r="J141" s="43">
        <f t="shared" si="26"/>
        <v>0.55654999999999999</v>
      </c>
      <c r="S141" s="51"/>
      <c r="U141" s="51"/>
    </row>
    <row r="142" spans="1:21" ht="17.100000000000001" customHeight="1">
      <c r="A142" s="53"/>
      <c r="B142" s="5"/>
      <c r="C142" s="311" t="s">
        <v>47</v>
      </c>
      <c r="D142" s="311"/>
      <c r="E142" s="58"/>
      <c r="F142" s="59" t="s">
        <v>48</v>
      </c>
      <c r="G142" s="313">
        <f>SUM(G143+G144+G145)</f>
        <v>371500</v>
      </c>
      <c r="H142" s="314"/>
      <c r="I142" s="60">
        <f>SUM(I143+I144+I145)</f>
        <v>215765</v>
      </c>
      <c r="J142" s="61">
        <f t="shared" si="26"/>
        <v>0.58079407806191119</v>
      </c>
    </row>
    <row r="143" spans="1:21" ht="18" customHeight="1">
      <c r="A143" s="53"/>
      <c r="B143" s="5"/>
      <c r="C143" s="46"/>
      <c r="D143" s="46"/>
      <c r="E143" s="5" t="s">
        <v>137</v>
      </c>
      <c r="F143" s="9" t="s">
        <v>143</v>
      </c>
      <c r="G143" s="32">
        <v>500</v>
      </c>
      <c r="H143" s="41"/>
      <c r="I143" s="35">
        <v>0</v>
      </c>
      <c r="J143" s="43">
        <f>SUM(I143/G143)</f>
        <v>0</v>
      </c>
    </row>
    <row r="144" spans="1:21" s="45" customFormat="1" ht="36.6" customHeight="1">
      <c r="A144" s="53"/>
      <c r="B144" s="5"/>
      <c r="C144" s="5"/>
      <c r="D144" s="5"/>
      <c r="E144" s="5" t="s">
        <v>194</v>
      </c>
      <c r="F144" s="15" t="s">
        <v>291</v>
      </c>
      <c r="G144" s="32">
        <v>370000</v>
      </c>
      <c r="H144" s="41"/>
      <c r="I144" s="35">
        <v>215765</v>
      </c>
      <c r="J144" s="19">
        <f t="shared" ref="J144:J145" si="27">SUM(I144/G144)</f>
        <v>0.58314864864864868</v>
      </c>
    </row>
    <row r="145" spans="1:17" ht="55.8" customHeight="1">
      <c r="A145" s="53"/>
      <c r="B145" s="5"/>
      <c r="C145" s="5"/>
      <c r="D145" s="5"/>
      <c r="E145" s="146" t="s">
        <v>44</v>
      </c>
      <c r="F145" s="147" t="s">
        <v>202</v>
      </c>
      <c r="G145" s="117">
        <v>1000</v>
      </c>
      <c r="H145" s="148"/>
      <c r="I145" s="149">
        <v>0</v>
      </c>
      <c r="J145" s="150">
        <f t="shared" si="27"/>
        <v>0</v>
      </c>
    </row>
    <row r="146" spans="1:17" ht="15.6" customHeight="1">
      <c r="A146" s="53"/>
      <c r="B146" s="5"/>
      <c r="C146" s="311" t="s">
        <v>49</v>
      </c>
      <c r="D146" s="311"/>
      <c r="E146" s="58"/>
      <c r="F146" s="59" t="s">
        <v>50</v>
      </c>
      <c r="G146" s="313">
        <f>SUM(G147)</f>
        <v>313400</v>
      </c>
      <c r="H146" s="314"/>
      <c r="I146" s="60">
        <f>SUM(I147)</f>
        <v>168755</v>
      </c>
      <c r="J146" s="61">
        <f t="shared" ref="J146:J147" si="28">I146/G146</f>
        <v>0.53846522016592213</v>
      </c>
    </row>
    <row r="147" spans="1:17" ht="43.5" customHeight="1">
      <c r="A147" s="53"/>
      <c r="B147" s="5"/>
      <c r="C147" s="310"/>
      <c r="D147" s="310"/>
      <c r="E147" s="20" t="s">
        <v>194</v>
      </c>
      <c r="F147" s="83" t="s">
        <v>291</v>
      </c>
      <c r="G147" s="333">
        <v>313400</v>
      </c>
      <c r="H147" s="334"/>
      <c r="I147" s="42">
        <v>168755</v>
      </c>
      <c r="J147" s="43">
        <f t="shared" si="28"/>
        <v>0.53846522016592213</v>
      </c>
    </row>
    <row r="148" spans="1:17" ht="15" customHeight="1">
      <c r="A148" s="53"/>
      <c r="B148" s="5"/>
      <c r="C148" s="311" t="s">
        <v>51</v>
      </c>
      <c r="D148" s="311"/>
      <c r="E148" s="58"/>
      <c r="F148" s="59" t="s">
        <v>52</v>
      </c>
      <c r="G148" s="351">
        <f>SUM(G149+G150)</f>
        <v>193312</v>
      </c>
      <c r="H148" s="352"/>
      <c r="I148" s="95">
        <f>SUM(I149+I150)</f>
        <v>100305.11</v>
      </c>
      <c r="J148" s="151">
        <f t="shared" ref="J148:J163" si="29">I148/G148</f>
        <v>0.51887678985267338</v>
      </c>
    </row>
    <row r="149" spans="1:17" ht="16.95" customHeight="1">
      <c r="A149" s="53"/>
      <c r="B149" s="5"/>
      <c r="C149" s="46"/>
      <c r="D149" s="46"/>
      <c r="E149" s="20" t="s">
        <v>198</v>
      </c>
      <c r="F149" s="9" t="s">
        <v>199</v>
      </c>
      <c r="G149" s="39">
        <v>140000</v>
      </c>
      <c r="H149" s="152"/>
      <c r="I149" s="38">
        <v>69306.11</v>
      </c>
      <c r="J149" s="153">
        <f>SUM(I149/G149)</f>
        <v>0.49504364285714286</v>
      </c>
      <c r="K149" s="47" t="e">
        <f t="shared" ref="K149:P149" si="30">SUM(J149/H149)</f>
        <v>#DIV/0!</v>
      </c>
      <c r="L149" s="47" t="e">
        <f t="shared" si="30"/>
        <v>#DIV/0!</v>
      </c>
      <c r="M149" s="47" t="e">
        <f t="shared" si="30"/>
        <v>#DIV/0!</v>
      </c>
      <c r="N149" s="47" t="e">
        <f t="shared" si="30"/>
        <v>#DIV/0!</v>
      </c>
      <c r="O149" s="47" t="e">
        <f t="shared" si="30"/>
        <v>#DIV/0!</v>
      </c>
      <c r="P149" s="47" t="e">
        <f t="shared" si="30"/>
        <v>#DIV/0!</v>
      </c>
    </row>
    <row r="150" spans="1:17" ht="40.200000000000003" customHeight="1">
      <c r="A150" s="53"/>
      <c r="B150" s="5"/>
      <c r="C150" s="310"/>
      <c r="D150" s="310"/>
      <c r="E150" s="5" t="s">
        <v>194</v>
      </c>
      <c r="F150" s="154" t="s">
        <v>291</v>
      </c>
      <c r="G150" s="349">
        <v>53312</v>
      </c>
      <c r="H150" s="350"/>
      <c r="I150" s="117">
        <v>30999</v>
      </c>
      <c r="J150" s="196">
        <f>SUM(I150/G150)</f>
        <v>0.58146383553421366</v>
      </c>
    </row>
    <row r="151" spans="1:17" ht="13.2" customHeight="1">
      <c r="A151" s="53"/>
      <c r="B151" s="87"/>
      <c r="C151" s="88" t="s">
        <v>100</v>
      </c>
      <c r="D151" s="88"/>
      <c r="E151" s="88"/>
      <c r="F151" s="12" t="s">
        <v>101</v>
      </c>
      <c r="G151" s="155">
        <f>SUM(G152)</f>
        <v>126018</v>
      </c>
      <c r="H151" s="156"/>
      <c r="I151" s="79">
        <f>SUM(I152)</f>
        <v>85000</v>
      </c>
      <c r="J151" s="80">
        <f t="shared" si="29"/>
        <v>0.67450681648653366</v>
      </c>
    </row>
    <row r="152" spans="1:17" ht="40.799999999999997" customHeight="1">
      <c r="A152" s="53"/>
      <c r="B152" s="5"/>
      <c r="C152" s="5"/>
      <c r="D152" s="5"/>
      <c r="E152" s="146" t="s">
        <v>194</v>
      </c>
      <c r="F152" s="83" t="s">
        <v>291</v>
      </c>
      <c r="G152" s="117">
        <v>126018</v>
      </c>
      <c r="H152" s="148"/>
      <c r="I152" s="149">
        <v>85000</v>
      </c>
      <c r="J152" s="150">
        <f t="shared" si="29"/>
        <v>0.67450681648653366</v>
      </c>
    </row>
    <row r="153" spans="1:17" ht="13.8" customHeight="1">
      <c r="A153" s="53"/>
      <c r="B153" s="5"/>
      <c r="C153" s="348" t="s">
        <v>53</v>
      </c>
      <c r="D153" s="348"/>
      <c r="E153" s="157"/>
      <c r="F153" s="59" t="s">
        <v>6</v>
      </c>
      <c r="G153" s="313">
        <f>SUM(G154+G155+G156)</f>
        <v>954112</v>
      </c>
      <c r="H153" s="314"/>
      <c r="I153" s="60">
        <f>SUM(I154+I155+I156)</f>
        <v>949588.9</v>
      </c>
      <c r="J153" s="80">
        <f t="shared" si="29"/>
        <v>0.99525936158438422</v>
      </c>
    </row>
    <row r="154" spans="1:17" ht="18" customHeight="1">
      <c r="A154" s="53"/>
      <c r="B154" s="5"/>
      <c r="C154" s="136"/>
      <c r="D154" s="136"/>
      <c r="E154" s="5" t="s">
        <v>132</v>
      </c>
      <c r="F154" s="15" t="s">
        <v>219</v>
      </c>
      <c r="G154" s="335">
        <v>1500</v>
      </c>
      <c r="H154" s="336"/>
      <c r="I154" s="35">
        <v>624.9</v>
      </c>
      <c r="J154" s="19">
        <f t="shared" si="29"/>
        <v>0.41659999999999997</v>
      </c>
      <c r="K154" s="255"/>
      <c r="L154" s="255"/>
      <c r="M154" s="255"/>
      <c r="N154" s="255"/>
      <c r="O154" s="255"/>
      <c r="P154" s="255"/>
      <c r="Q154" s="255"/>
    </row>
    <row r="155" spans="1:17" s="255" customFormat="1" ht="56.4" customHeight="1">
      <c r="A155" s="53"/>
      <c r="B155" s="252"/>
      <c r="C155" s="46"/>
      <c r="D155" s="46"/>
      <c r="E155" s="252" t="s">
        <v>128</v>
      </c>
      <c r="F155" s="15" t="s">
        <v>285</v>
      </c>
      <c r="G155" s="257">
        <v>581866</v>
      </c>
      <c r="H155" s="258"/>
      <c r="I155" s="35">
        <v>581866</v>
      </c>
      <c r="J155" s="19">
        <f t="shared" si="29"/>
        <v>1</v>
      </c>
    </row>
    <row r="156" spans="1:17" s="255" customFormat="1" ht="47.4" customHeight="1">
      <c r="A156" s="53"/>
      <c r="B156" s="252"/>
      <c r="C156" s="46"/>
      <c r="D156" s="46"/>
      <c r="E156" s="252" t="s">
        <v>255</v>
      </c>
      <c r="F156" s="15" t="s">
        <v>257</v>
      </c>
      <c r="G156" s="257">
        <v>370746</v>
      </c>
      <c r="H156" s="258"/>
      <c r="I156" s="35">
        <v>367098</v>
      </c>
      <c r="J156" s="19">
        <f t="shared" si="29"/>
        <v>0.99016037934327006</v>
      </c>
    </row>
    <row r="157" spans="1:17" s="255" customFormat="1" ht="18.600000000000001" customHeight="1" thickBot="1">
      <c r="A157" s="53"/>
      <c r="B157" s="259" t="s">
        <v>281</v>
      </c>
      <c r="C157" s="353"/>
      <c r="D157" s="353"/>
      <c r="E157" s="259"/>
      <c r="F157" s="159" t="s">
        <v>280</v>
      </c>
      <c r="G157" s="345">
        <f>SUM(G158)</f>
        <v>59455</v>
      </c>
      <c r="H157" s="354"/>
      <c r="I157" s="56">
        <f>SUM(I158)</f>
        <v>59455</v>
      </c>
      <c r="J157" s="57">
        <f t="shared" ref="J157:J159" si="31">I157/G157</f>
        <v>1</v>
      </c>
    </row>
    <row r="158" spans="1:17" s="255" customFormat="1" ht="19.8" customHeight="1" thickTop="1">
      <c r="A158" s="53"/>
      <c r="B158" s="252"/>
      <c r="C158" s="307" t="s">
        <v>282</v>
      </c>
      <c r="D158" s="307"/>
      <c r="E158" s="256"/>
      <c r="F158" s="78" t="s">
        <v>6</v>
      </c>
      <c r="G158" s="308">
        <f>SUM(G159)</f>
        <v>59455</v>
      </c>
      <c r="H158" s="309"/>
      <c r="I158" s="79">
        <f>SUM(I159)</f>
        <v>59455</v>
      </c>
      <c r="J158" s="80">
        <f t="shared" si="31"/>
        <v>1</v>
      </c>
    </row>
    <row r="159" spans="1:17" s="255" customFormat="1" ht="70.2" customHeight="1">
      <c r="A159" s="53"/>
      <c r="B159" s="252"/>
      <c r="C159" s="310"/>
      <c r="D159" s="310"/>
      <c r="E159" s="20" t="s">
        <v>248</v>
      </c>
      <c r="F159" s="15" t="s">
        <v>251</v>
      </c>
      <c r="G159" s="333">
        <v>59455</v>
      </c>
      <c r="H159" s="334"/>
      <c r="I159" s="42">
        <v>59455</v>
      </c>
      <c r="J159" s="43">
        <f t="shared" si="31"/>
        <v>1</v>
      </c>
    </row>
    <row r="160" spans="1:17" s="255" customFormat="1" ht="21" customHeight="1">
      <c r="A160" s="53"/>
      <c r="B160" s="192" t="s">
        <v>71</v>
      </c>
      <c r="C160" s="192" t="s">
        <v>72</v>
      </c>
      <c r="D160" s="192"/>
      <c r="E160" s="192" t="s">
        <v>73</v>
      </c>
      <c r="F160" s="192" t="s">
        <v>74</v>
      </c>
      <c r="G160" s="193" t="s">
        <v>75</v>
      </c>
      <c r="H160" s="193"/>
      <c r="I160" s="194" t="s">
        <v>76</v>
      </c>
      <c r="J160" s="194" t="s">
        <v>77</v>
      </c>
    </row>
    <row r="161" spans="1:21" ht="18" customHeight="1" thickBot="1">
      <c r="A161" s="53"/>
      <c r="B161" s="158" t="s">
        <v>55</v>
      </c>
      <c r="C161" s="353"/>
      <c r="D161" s="353"/>
      <c r="E161" s="158"/>
      <c r="F161" s="159" t="s">
        <v>56</v>
      </c>
      <c r="G161" s="345">
        <f>SUM(G162)</f>
        <v>180000</v>
      </c>
      <c r="H161" s="354"/>
      <c r="I161" s="56">
        <f>SUM(I162)</f>
        <v>180000</v>
      </c>
      <c r="J161" s="57">
        <f t="shared" si="29"/>
        <v>1</v>
      </c>
    </row>
    <row r="162" spans="1:21" ht="19.8" customHeight="1" thickTop="1">
      <c r="A162" s="53"/>
      <c r="B162" s="5"/>
      <c r="C162" s="307" t="s">
        <v>57</v>
      </c>
      <c r="D162" s="307"/>
      <c r="E162" s="64"/>
      <c r="F162" s="78" t="s">
        <v>102</v>
      </c>
      <c r="G162" s="308">
        <f>SUM(G163)</f>
        <v>180000</v>
      </c>
      <c r="H162" s="309"/>
      <c r="I162" s="79">
        <f>SUM(I163)</f>
        <v>180000</v>
      </c>
      <c r="J162" s="80">
        <f t="shared" si="29"/>
        <v>1</v>
      </c>
    </row>
    <row r="163" spans="1:21" ht="36.6" customHeight="1">
      <c r="A163" s="53"/>
      <c r="B163" s="5"/>
      <c r="C163" s="310"/>
      <c r="D163" s="310"/>
      <c r="E163" s="20" t="s">
        <v>194</v>
      </c>
      <c r="F163" s="154" t="s">
        <v>291</v>
      </c>
      <c r="G163" s="333">
        <v>180000</v>
      </c>
      <c r="H163" s="334"/>
      <c r="I163" s="42">
        <v>180000</v>
      </c>
      <c r="J163" s="43">
        <f t="shared" si="29"/>
        <v>1</v>
      </c>
      <c r="U163" s="51"/>
    </row>
    <row r="164" spans="1:21" ht="18.600000000000001" customHeight="1" thickBot="1">
      <c r="A164" s="53"/>
      <c r="B164" s="211" t="s">
        <v>103</v>
      </c>
      <c r="C164" s="211"/>
      <c r="D164" s="160"/>
      <c r="E164" s="54"/>
      <c r="F164" s="55" t="s">
        <v>105</v>
      </c>
      <c r="G164" s="161">
        <f>SUM(G165+G170+G176+G185+G178+G181)</f>
        <v>11365888.199999999</v>
      </c>
      <c r="H164" s="162"/>
      <c r="I164" s="56">
        <f>SUM(I165+I170+I176+I185+I178+I181)</f>
        <v>8276725.8000000007</v>
      </c>
      <c r="J164" s="57">
        <f>SUM(I164/G164)</f>
        <v>0.72820756762326777</v>
      </c>
    </row>
    <row r="165" spans="1:21" ht="14.4" customHeight="1" thickTop="1">
      <c r="A165" s="53"/>
      <c r="B165" s="5"/>
      <c r="C165" s="163" t="s">
        <v>104</v>
      </c>
      <c r="D165" s="163"/>
      <c r="E165" s="163"/>
      <c r="F165" s="164" t="s">
        <v>106</v>
      </c>
      <c r="G165" s="165">
        <f>SUM(G166+G168+G169+G167)</f>
        <v>4800076</v>
      </c>
      <c r="H165" s="166"/>
      <c r="I165" s="81">
        <f>SUM(I166+I168+I169+I167)</f>
        <v>4799110.3</v>
      </c>
      <c r="J165" s="73">
        <f>SUM(I165/G165)</f>
        <v>0.99979881568541829</v>
      </c>
    </row>
    <row r="166" spans="1:21" ht="18" customHeight="1">
      <c r="A166" s="53"/>
      <c r="B166" s="205"/>
      <c r="C166" s="205"/>
      <c r="D166" s="205"/>
      <c r="E166" s="13" t="s">
        <v>137</v>
      </c>
      <c r="F166" s="14" t="s">
        <v>143</v>
      </c>
      <c r="G166" s="36">
        <v>500</v>
      </c>
      <c r="H166" s="215"/>
      <c r="I166" s="35">
        <v>34.299999999999997</v>
      </c>
      <c r="J166" s="43">
        <f>SUM(I166/G166)</f>
        <v>6.8599999999999994E-2</v>
      </c>
    </row>
    <row r="167" spans="1:21" s="255" customFormat="1" ht="18" customHeight="1">
      <c r="A167" s="191"/>
      <c r="B167" s="295"/>
      <c r="C167" s="295"/>
      <c r="D167" s="295"/>
      <c r="E167" s="296" t="s">
        <v>200</v>
      </c>
      <c r="F167" s="15" t="s">
        <v>201</v>
      </c>
      <c r="G167" s="297">
        <v>0</v>
      </c>
      <c r="H167" s="297"/>
      <c r="I167" s="298">
        <v>500</v>
      </c>
      <c r="J167" s="299">
        <v>0</v>
      </c>
    </row>
    <row r="168" spans="1:21" ht="70.8" customHeight="1">
      <c r="A168" s="53"/>
      <c r="B168" s="5"/>
      <c r="C168" s="5"/>
      <c r="D168" s="5"/>
      <c r="E168" s="5" t="s">
        <v>203</v>
      </c>
      <c r="F168" s="15" t="s">
        <v>292</v>
      </c>
      <c r="G168" s="32">
        <v>4798576</v>
      </c>
      <c r="H168" s="41"/>
      <c r="I168" s="35">
        <v>4798576</v>
      </c>
      <c r="J168" s="19">
        <f t="shared" ref="J168:J169" si="32">I168/G168</f>
        <v>1</v>
      </c>
    </row>
    <row r="169" spans="1:21" ht="60.6" customHeight="1">
      <c r="A169" s="53"/>
      <c r="B169" s="5"/>
      <c r="C169" s="5"/>
      <c r="D169" s="5"/>
      <c r="E169" s="5" t="s">
        <v>44</v>
      </c>
      <c r="F169" s="15" t="s">
        <v>276</v>
      </c>
      <c r="G169" s="32">
        <v>1000</v>
      </c>
      <c r="H169" s="41"/>
      <c r="I169" s="35">
        <v>0</v>
      </c>
      <c r="J169" s="19">
        <f t="shared" si="32"/>
        <v>0</v>
      </c>
    </row>
    <row r="170" spans="1:21" ht="36.6" customHeight="1">
      <c r="A170" s="53"/>
      <c r="B170" s="5"/>
      <c r="C170" s="311" t="s">
        <v>107</v>
      </c>
      <c r="D170" s="311"/>
      <c r="E170" s="58"/>
      <c r="F170" s="59" t="s">
        <v>212</v>
      </c>
      <c r="G170" s="37">
        <f>SUM(G171+G172+G173+G174+G175)</f>
        <v>6253000</v>
      </c>
      <c r="H170" s="206">
        <f t="shared" ref="H170:I170" si="33">SUM(H171+H172+H173+H174+H175)</f>
        <v>5355805</v>
      </c>
      <c r="I170" s="206">
        <f t="shared" si="33"/>
        <v>3309850.27</v>
      </c>
      <c r="J170" s="61">
        <f>SUM(I170/G170)</f>
        <v>0.52932196865504555</v>
      </c>
    </row>
    <row r="171" spans="1:21" ht="18" customHeight="1">
      <c r="A171" s="53"/>
      <c r="B171" s="5"/>
      <c r="C171" s="310"/>
      <c r="D171" s="310"/>
      <c r="E171" s="20" t="s">
        <v>137</v>
      </c>
      <c r="F171" s="83" t="s">
        <v>143</v>
      </c>
      <c r="G171" s="38">
        <v>1000</v>
      </c>
      <c r="H171" s="33" t="s">
        <v>21</v>
      </c>
      <c r="I171" s="42">
        <v>386.1</v>
      </c>
      <c r="J171" s="43">
        <f>I171/G171</f>
        <v>0.3861</v>
      </c>
    </row>
    <row r="172" spans="1:21" ht="17.100000000000001" customHeight="1">
      <c r="A172" s="53"/>
      <c r="B172" s="5"/>
      <c r="C172" s="310"/>
      <c r="D172" s="310"/>
      <c r="E172" s="5" t="s">
        <v>200</v>
      </c>
      <c r="F172" s="15" t="s">
        <v>201</v>
      </c>
      <c r="G172" s="32">
        <v>0</v>
      </c>
      <c r="H172" s="33" t="s">
        <v>108</v>
      </c>
      <c r="I172" s="35">
        <v>3347</v>
      </c>
      <c r="J172" s="19">
        <v>0</v>
      </c>
    </row>
    <row r="173" spans="1:21" ht="54.75" customHeight="1">
      <c r="A173" s="53"/>
      <c r="B173" s="5"/>
      <c r="C173" s="310"/>
      <c r="D173" s="310"/>
      <c r="E173" s="5" t="s">
        <v>128</v>
      </c>
      <c r="F173" s="15" t="s">
        <v>285</v>
      </c>
      <c r="G173" s="32">
        <v>6224000</v>
      </c>
      <c r="H173" s="33" t="s">
        <v>109</v>
      </c>
      <c r="I173" s="35">
        <v>3294000</v>
      </c>
      <c r="J173" s="19">
        <f>I173/G173</f>
        <v>0.52924164524421591</v>
      </c>
    </row>
    <row r="174" spans="1:21" ht="35.4" customHeight="1">
      <c r="A174" s="53"/>
      <c r="B174" s="5"/>
      <c r="C174" s="310"/>
      <c r="D174" s="310"/>
      <c r="E174" s="5" t="s">
        <v>114</v>
      </c>
      <c r="F174" s="15" t="s">
        <v>145</v>
      </c>
      <c r="G174" s="32">
        <v>25000</v>
      </c>
      <c r="H174" s="33" t="s">
        <v>110</v>
      </c>
      <c r="I174" s="35">
        <v>12117.17</v>
      </c>
      <c r="J174" s="19">
        <f t="shared" ref="J174:J175" si="34">I174/G174</f>
        <v>0.48468680000000003</v>
      </c>
      <c r="R174" s="208"/>
    </row>
    <row r="175" spans="1:21" s="208" customFormat="1" ht="62.4" customHeight="1">
      <c r="A175" s="53"/>
      <c r="B175" s="218"/>
      <c r="C175" s="234"/>
      <c r="D175" s="110"/>
      <c r="E175" s="205" t="s">
        <v>44</v>
      </c>
      <c r="F175" s="15" t="s">
        <v>202</v>
      </c>
      <c r="G175" s="212">
        <v>3000</v>
      </c>
      <c r="H175" s="210"/>
      <c r="I175" s="35">
        <v>0</v>
      </c>
      <c r="J175" s="150">
        <f t="shared" si="34"/>
        <v>0</v>
      </c>
    </row>
    <row r="176" spans="1:21" ht="17.100000000000001" customHeight="1">
      <c r="A176" s="53"/>
      <c r="B176" s="87"/>
      <c r="C176" s="88" t="s">
        <v>111</v>
      </c>
      <c r="D176" s="89"/>
      <c r="E176" s="136"/>
      <c r="F176" s="195" t="s">
        <v>112</v>
      </c>
      <c r="G176" s="167">
        <f>SUM(G177)</f>
        <v>426</v>
      </c>
      <c r="H176" s="216">
        <f t="shared" ref="H176:I176" si="35">SUM(H177)</f>
        <v>0</v>
      </c>
      <c r="I176" s="216">
        <f t="shared" si="35"/>
        <v>363</v>
      </c>
      <c r="J176" s="80">
        <f t="shared" ref="J176:J177" si="36">I176/G176</f>
        <v>0.852112676056338</v>
      </c>
    </row>
    <row r="177" spans="1:21" ht="57.75" customHeight="1">
      <c r="A177" s="53"/>
      <c r="B177" s="5"/>
      <c r="C177" s="5"/>
      <c r="D177" s="5"/>
      <c r="E177" s="20" t="s">
        <v>128</v>
      </c>
      <c r="F177" s="15" t="s">
        <v>285</v>
      </c>
      <c r="G177" s="38">
        <v>426</v>
      </c>
      <c r="H177" s="39"/>
      <c r="I177" s="42">
        <v>363</v>
      </c>
      <c r="J177" s="19">
        <f t="shared" si="36"/>
        <v>0.852112676056338</v>
      </c>
    </row>
    <row r="178" spans="1:21" ht="35.4" customHeight="1">
      <c r="A178" s="53"/>
      <c r="B178" s="87"/>
      <c r="C178" s="327" t="s">
        <v>119</v>
      </c>
      <c r="D178" s="327"/>
      <c r="E178" s="88"/>
      <c r="F178" s="145" t="s">
        <v>229</v>
      </c>
      <c r="G178" s="347">
        <f>SUM(G179)</f>
        <v>41000</v>
      </c>
      <c r="H178" s="347"/>
      <c r="I178" s="60">
        <f>SUM(I179)</f>
        <v>35160</v>
      </c>
      <c r="J178" s="61">
        <f t="shared" ref="J178:J181" si="37">I178/G178</f>
        <v>0.85756097560975608</v>
      </c>
    </row>
    <row r="179" spans="1:21" ht="55.8" customHeight="1">
      <c r="A179" s="53"/>
      <c r="B179" s="5"/>
      <c r="C179" s="310"/>
      <c r="D179" s="310"/>
      <c r="E179" s="20" t="s">
        <v>128</v>
      </c>
      <c r="F179" s="15" t="s">
        <v>285</v>
      </c>
      <c r="G179" s="335">
        <v>41000</v>
      </c>
      <c r="H179" s="336"/>
      <c r="I179" s="35">
        <v>35160</v>
      </c>
      <c r="J179" s="19">
        <f>SUM(I179/G179)</f>
        <v>0.85756097560975608</v>
      </c>
    </row>
    <row r="180" spans="1:21" s="255" customFormat="1" ht="19.8" customHeight="1">
      <c r="A180" s="53"/>
      <c r="B180" s="192" t="s">
        <v>71</v>
      </c>
      <c r="C180" s="192" t="s">
        <v>72</v>
      </c>
      <c r="D180" s="192"/>
      <c r="E180" s="192" t="s">
        <v>73</v>
      </c>
      <c r="F180" s="192" t="s">
        <v>74</v>
      </c>
      <c r="G180" s="193" t="s">
        <v>75</v>
      </c>
      <c r="H180" s="193"/>
      <c r="I180" s="194" t="s">
        <v>76</v>
      </c>
      <c r="J180" s="194" t="s">
        <v>77</v>
      </c>
    </row>
    <row r="181" spans="1:21" ht="16.8" customHeight="1">
      <c r="A181" s="53"/>
      <c r="B181" s="5"/>
      <c r="C181" s="311" t="s">
        <v>230</v>
      </c>
      <c r="D181" s="311"/>
      <c r="E181" s="58"/>
      <c r="F181" s="59" t="s">
        <v>231</v>
      </c>
      <c r="G181" s="313">
        <f>SUM(G182+G183+G184)</f>
        <v>268793.2</v>
      </c>
      <c r="H181" s="314"/>
      <c r="I181" s="60">
        <f>SUM(I182+I183+I184)</f>
        <v>129649.23000000001</v>
      </c>
      <c r="J181" s="61">
        <f t="shared" si="37"/>
        <v>0.48233820647248521</v>
      </c>
    </row>
    <row r="182" spans="1:21" ht="15.75" customHeight="1">
      <c r="A182" s="53"/>
      <c r="B182" s="205"/>
      <c r="C182" s="46"/>
      <c r="D182" s="46"/>
      <c r="E182" s="20" t="s">
        <v>198</v>
      </c>
      <c r="F182" s="83" t="s">
        <v>199</v>
      </c>
      <c r="G182" s="209">
        <v>80000</v>
      </c>
      <c r="H182" s="209" t="s">
        <v>54</v>
      </c>
      <c r="I182" s="42">
        <v>34123.800000000003</v>
      </c>
      <c r="J182" s="43">
        <f>I182/G182</f>
        <v>0.42654750000000002</v>
      </c>
    </row>
    <row r="183" spans="1:21" ht="17.100000000000001" customHeight="1">
      <c r="A183" s="53"/>
      <c r="B183" s="5"/>
      <c r="C183" s="310"/>
      <c r="D183" s="310"/>
      <c r="E183" s="5" t="s">
        <v>137</v>
      </c>
      <c r="F183" s="15" t="s">
        <v>143</v>
      </c>
      <c r="G183" s="32">
        <v>500</v>
      </c>
      <c r="H183" s="33" t="s">
        <v>82</v>
      </c>
      <c r="I183" s="35">
        <v>113.98</v>
      </c>
      <c r="J183" s="19">
        <f t="shared" ref="J183:J186" si="38">I183/G183</f>
        <v>0.22796</v>
      </c>
    </row>
    <row r="184" spans="1:21" ht="17.100000000000001" customHeight="1">
      <c r="A184" s="53"/>
      <c r="B184" s="5"/>
      <c r="C184" s="5"/>
      <c r="D184" s="5"/>
      <c r="E184" s="5" t="s">
        <v>132</v>
      </c>
      <c r="F184" s="15" t="s">
        <v>144</v>
      </c>
      <c r="G184" s="32">
        <v>188293.2</v>
      </c>
      <c r="H184" s="260"/>
      <c r="I184" s="35">
        <v>95411.45</v>
      </c>
      <c r="J184" s="19">
        <f t="shared" si="38"/>
        <v>0.50671744916969907</v>
      </c>
    </row>
    <row r="185" spans="1:21" s="255" customFormat="1" ht="17.100000000000001" customHeight="1">
      <c r="A185" s="53"/>
      <c r="B185" s="263"/>
      <c r="C185" s="253" t="s">
        <v>283</v>
      </c>
      <c r="D185" s="253"/>
      <c r="E185" s="253"/>
      <c r="F185" s="145" t="s">
        <v>6</v>
      </c>
      <c r="G185" s="254">
        <f>SUM(G186)</f>
        <v>2593</v>
      </c>
      <c r="H185" s="254">
        <f t="shared" ref="H185:I185" si="39">SUM(H186)</f>
        <v>0</v>
      </c>
      <c r="I185" s="254">
        <f t="shared" si="39"/>
        <v>2593</v>
      </c>
      <c r="J185" s="61">
        <f t="shared" si="38"/>
        <v>1</v>
      </c>
    </row>
    <row r="186" spans="1:21" s="255" customFormat="1" ht="43.8" customHeight="1">
      <c r="A186" s="53"/>
      <c r="B186" s="252"/>
      <c r="C186" s="252"/>
      <c r="D186" s="252"/>
      <c r="E186" s="252" t="s">
        <v>255</v>
      </c>
      <c r="F186" s="15" t="s">
        <v>257</v>
      </c>
      <c r="G186" s="257">
        <v>2593</v>
      </c>
      <c r="H186" s="258"/>
      <c r="I186" s="35">
        <v>2593</v>
      </c>
      <c r="J186" s="19">
        <f t="shared" si="38"/>
        <v>1</v>
      </c>
    </row>
    <row r="187" spans="1:21" ht="21" customHeight="1" thickBot="1">
      <c r="A187" s="53"/>
      <c r="B187" s="54" t="s">
        <v>58</v>
      </c>
      <c r="C187" s="315"/>
      <c r="D187" s="315"/>
      <c r="E187" s="54"/>
      <c r="F187" s="55" t="s">
        <v>59</v>
      </c>
      <c r="G187" s="316">
        <f>SUM(G188+G193+G202+G204+G207+G212+G195+G198)</f>
        <v>4598806.72</v>
      </c>
      <c r="H187" s="317"/>
      <c r="I187" s="56">
        <f>SUM(I188+I193+I202+I204+I207+I212+I195+I198)</f>
        <v>2888672.17</v>
      </c>
      <c r="J187" s="57">
        <f t="shared" ref="J187:J201" si="40">I187/G187</f>
        <v>0.6281351545907109</v>
      </c>
    </row>
    <row r="188" spans="1:21" ht="17.100000000000001" customHeight="1" thickTop="1">
      <c r="A188" s="53"/>
      <c r="B188" s="5"/>
      <c r="C188" s="307" t="s">
        <v>60</v>
      </c>
      <c r="D188" s="307"/>
      <c r="E188" s="64"/>
      <c r="F188" s="78" t="s">
        <v>61</v>
      </c>
      <c r="G188" s="308">
        <f>SUM(G190+G191+G192+G189)</f>
        <v>1931139.47</v>
      </c>
      <c r="H188" s="309"/>
      <c r="I188" s="79">
        <f>SUM(I190+I191+I192+I189)</f>
        <v>1483083.48</v>
      </c>
      <c r="J188" s="80">
        <f t="shared" si="40"/>
        <v>0.76798361953629379</v>
      </c>
    </row>
    <row r="189" spans="1:21" s="255" customFormat="1" ht="28.8" customHeight="1">
      <c r="A189" s="53"/>
      <c r="B189" s="252"/>
      <c r="C189" s="46"/>
      <c r="D189" s="46"/>
      <c r="E189" s="252" t="s">
        <v>238</v>
      </c>
      <c r="F189" s="15" t="s">
        <v>241</v>
      </c>
      <c r="G189" s="257">
        <v>25213.79</v>
      </c>
      <c r="H189" s="258"/>
      <c r="I189" s="35">
        <v>25213.79</v>
      </c>
      <c r="J189" s="19">
        <f t="shared" si="40"/>
        <v>1</v>
      </c>
    </row>
    <row r="190" spans="1:21" ht="17.100000000000001" customHeight="1">
      <c r="A190" s="53"/>
      <c r="B190" s="5"/>
      <c r="C190" s="46"/>
      <c r="D190" s="46"/>
      <c r="E190" s="5" t="s">
        <v>200</v>
      </c>
      <c r="F190" s="15" t="s">
        <v>201</v>
      </c>
      <c r="G190" s="32">
        <v>1248968.44</v>
      </c>
      <c r="H190" s="41"/>
      <c r="I190" s="35">
        <v>804186</v>
      </c>
      <c r="J190" s="19">
        <f t="shared" si="40"/>
        <v>0.64388016081495225</v>
      </c>
      <c r="K190" s="255"/>
      <c r="L190" s="255"/>
      <c r="M190" s="255"/>
      <c r="N190" s="255"/>
      <c r="O190" s="255"/>
      <c r="P190" s="255"/>
      <c r="Q190" s="255"/>
    </row>
    <row r="191" spans="1:21" ht="22.95" customHeight="1">
      <c r="A191" s="53"/>
      <c r="B191" s="5"/>
      <c r="C191" s="46"/>
      <c r="D191" s="46"/>
      <c r="E191" s="5" t="s">
        <v>132</v>
      </c>
      <c r="F191" s="15" t="s">
        <v>144</v>
      </c>
      <c r="G191" s="32">
        <v>500</v>
      </c>
      <c r="H191" s="41"/>
      <c r="I191" s="35">
        <v>0</v>
      </c>
      <c r="J191" s="19">
        <f>SUM(I191/G191)</f>
        <v>0</v>
      </c>
      <c r="U191" s="197"/>
    </row>
    <row r="192" spans="1:21" ht="71.400000000000006" customHeight="1">
      <c r="A192" s="53"/>
      <c r="B192" s="5"/>
      <c r="C192" s="310"/>
      <c r="D192" s="310"/>
      <c r="E192" s="5" t="s">
        <v>204</v>
      </c>
      <c r="F192" s="169" t="s">
        <v>295</v>
      </c>
      <c r="G192" s="335">
        <v>656457.24</v>
      </c>
      <c r="H192" s="355"/>
      <c r="I192" s="35">
        <v>653683.68999999994</v>
      </c>
      <c r="J192" s="150">
        <f t="shared" si="40"/>
        <v>0.9957749723348317</v>
      </c>
    </row>
    <row r="193" spans="1:17" ht="17.100000000000001" customHeight="1">
      <c r="A193" s="53"/>
      <c r="B193" s="5"/>
      <c r="C193" s="311" t="s">
        <v>62</v>
      </c>
      <c r="D193" s="311"/>
      <c r="E193" s="58"/>
      <c r="F193" s="59" t="s">
        <v>120</v>
      </c>
      <c r="G193" s="313">
        <f>SUM(G194)</f>
        <v>2350200</v>
      </c>
      <c r="H193" s="314"/>
      <c r="I193" s="60">
        <f>SUM(I194)</f>
        <v>1300550.49</v>
      </c>
      <c r="J193" s="61">
        <f t="shared" si="40"/>
        <v>0.55337864437069184</v>
      </c>
    </row>
    <row r="194" spans="1:17" ht="36.75" customHeight="1">
      <c r="A194" s="53"/>
      <c r="B194" s="5"/>
      <c r="C194" s="46"/>
      <c r="D194" s="46"/>
      <c r="E194" s="20" t="s">
        <v>130</v>
      </c>
      <c r="F194" s="15" t="s">
        <v>131</v>
      </c>
      <c r="G194" s="27">
        <v>2350200</v>
      </c>
      <c r="H194" s="168"/>
      <c r="I194" s="42">
        <v>1300550.49</v>
      </c>
      <c r="J194" s="43">
        <f t="shared" si="40"/>
        <v>0.55337864437069184</v>
      </c>
    </row>
    <row r="195" spans="1:17" s="208" customFormat="1" ht="19.8" customHeight="1">
      <c r="A195" s="53"/>
      <c r="B195" s="218"/>
      <c r="C195" s="213" t="s">
        <v>232</v>
      </c>
      <c r="D195" s="213"/>
      <c r="E195" s="213"/>
      <c r="F195" s="235" t="s">
        <v>233</v>
      </c>
      <c r="G195" s="106">
        <f>SUM(G196+G197)</f>
        <v>56264</v>
      </c>
      <c r="H195" s="106">
        <f t="shared" ref="H195:I195" si="41">SUM(H196+H197)</f>
        <v>0</v>
      </c>
      <c r="I195" s="106">
        <f t="shared" si="41"/>
        <v>950</v>
      </c>
      <c r="J195" s="61">
        <f t="shared" si="40"/>
        <v>1.6884686478032134E-2</v>
      </c>
    </row>
    <row r="196" spans="1:17" s="208" customFormat="1" ht="46.2" customHeight="1">
      <c r="A196" s="53"/>
      <c r="B196" s="218"/>
      <c r="C196" s="237"/>
      <c r="D196" s="237"/>
      <c r="E196" s="96" t="s">
        <v>234</v>
      </c>
      <c r="F196" s="238" t="s">
        <v>239</v>
      </c>
      <c r="G196" s="42">
        <v>23000</v>
      </c>
      <c r="H196" s="207"/>
      <c r="I196" s="42">
        <v>950</v>
      </c>
      <c r="J196" s="43">
        <f>SUM(I196/G196)</f>
        <v>4.1304347826086954E-2</v>
      </c>
      <c r="K196" s="3"/>
      <c r="L196" s="3"/>
      <c r="M196" s="3"/>
      <c r="N196" s="3"/>
      <c r="O196" s="3"/>
      <c r="P196" s="3"/>
      <c r="Q196" s="3"/>
    </row>
    <row r="197" spans="1:17" s="208" customFormat="1" ht="49.2" customHeight="1">
      <c r="A197" s="53"/>
      <c r="B197" s="218"/>
      <c r="C197" s="220"/>
      <c r="D197" s="220"/>
      <c r="E197" s="116" t="s">
        <v>39</v>
      </c>
      <c r="F197" s="236" t="s">
        <v>235</v>
      </c>
      <c r="G197" s="226">
        <v>33264</v>
      </c>
      <c r="H197" s="79"/>
      <c r="I197" s="149">
        <v>0</v>
      </c>
      <c r="J197" s="150">
        <f t="shared" si="40"/>
        <v>0</v>
      </c>
    </row>
    <row r="198" spans="1:17" s="208" customFormat="1" ht="18" customHeight="1">
      <c r="A198" s="53"/>
      <c r="B198" s="218"/>
      <c r="C198" s="213" t="s">
        <v>236</v>
      </c>
      <c r="D198" s="213"/>
      <c r="E198" s="213"/>
      <c r="F198" s="235" t="s">
        <v>237</v>
      </c>
      <c r="G198" s="106">
        <f>SUM(G199+G200+G201)</f>
        <v>21810</v>
      </c>
      <c r="H198" s="106">
        <f t="shared" ref="H198:I198" si="42">SUM(H199+H200+H201)</f>
        <v>0</v>
      </c>
      <c r="I198" s="106">
        <f t="shared" si="42"/>
        <v>2145.79</v>
      </c>
      <c r="J198" s="80">
        <f t="shared" si="40"/>
        <v>9.8385602934433741E-2</v>
      </c>
    </row>
    <row r="199" spans="1:17" s="208" customFormat="1" ht="16.8" customHeight="1">
      <c r="A199" s="53"/>
      <c r="B199" s="218"/>
      <c r="C199" s="237"/>
      <c r="D199" s="240"/>
      <c r="E199" s="84" t="s">
        <v>137</v>
      </c>
      <c r="F199" s="15" t="s">
        <v>143</v>
      </c>
      <c r="G199" s="29">
        <v>10</v>
      </c>
      <c r="H199" s="72"/>
      <c r="I199" s="35">
        <v>3.84</v>
      </c>
      <c r="J199" s="19">
        <f t="shared" si="40"/>
        <v>0.38400000000000001</v>
      </c>
    </row>
    <row r="200" spans="1:17" s="208" customFormat="1" ht="18.600000000000001" customHeight="1">
      <c r="A200" s="53"/>
      <c r="B200" s="218"/>
      <c r="C200" s="241"/>
      <c r="D200" s="240"/>
      <c r="E200" s="84" t="s">
        <v>132</v>
      </c>
      <c r="F200" s="15" t="s">
        <v>144</v>
      </c>
      <c r="G200" s="29">
        <v>1800</v>
      </c>
      <c r="H200" s="72"/>
      <c r="I200" s="35">
        <v>2141.9499999999998</v>
      </c>
      <c r="J200" s="19">
        <f t="shared" si="40"/>
        <v>1.1899722222222222</v>
      </c>
    </row>
    <row r="201" spans="1:17" s="255" customFormat="1" ht="48.6" customHeight="1">
      <c r="A201" s="53"/>
      <c r="B201" s="263"/>
      <c r="C201" s="262"/>
      <c r="D201" s="240"/>
      <c r="E201" s="300" t="s">
        <v>240</v>
      </c>
      <c r="F201" s="141" t="s">
        <v>284</v>
      </c>
      <c r="G201" s="29">
        <v>20000</v>
      </c>
      <c r="H201" s="72"/>
      <c r="I201" s="291">
        <v>0</v>
      </c>
      <c r="J201" s="150">
        <f t="shared" si="40"/>
        <v>0</v>
      </c>
    </row>
    <row r="202" spans="1:17" ht="13.95" customHeight="1">
      <c r="A202" s="53"/>
      <c r="B202" s="5"/>
      <c r="C202" s="363" t="s">
        <v>205</v>
      </c>
      <c r="D202" s="363"/>
      <c r="E202" s="242"/>
      <c r="F202" s="243" t="s">
        <v>287</v>
      </c>
      <c r="G202" s="356">
        <f>SUM(G203)</f>
        <v>73325.149999999994</v>
      </c>
      <c r="H202" s="356"/>
      <c r="I202" s="207">
        <f>SUM(I203)</f>
        <v>73325.149999999994</v>
      </c>
      <c r="J202" s="73">
        <f t="shared" ref="J202:J205" si="43">I202/G202</f>
        <v>1</v>
      </c>
    </row>
    <row r="203" spans="1:17" ht="38.25" customHeight="1">
      <c r="A203" s="53"/>
      <c r="B203" s="5"/>
      <c r="C203" s="46"/>
      <c r="D203" s="138"/>
      <c r="E203" s="96" t="s">
        <v>206</v>
      </c>
      <c r="F203" s="85" t="s">
        <v>207</v>
      </c>
      <c r="G203" s="239">
        <v>73325.149999999994</v>
      </c>
      <c r="H203" s="244"/>
      <c r="I203" s="172">
        <v>73325.149999999994</v>
      </c>
      <c r="J203" s="43">
        <f t="shared" si="43"/>
        <v>1</v>
      </c>
    </row>
    <row r="204" spans="1:17" ht="24" customHeight="1">
      <c r="A204" s="53"/>
      <c r="B204" s="87"/>
      <c r="C204" s="213" t="s">
        <v>83</v>
      </c>
      <c r="D204" s="213"/>
      <c r="E204" s="92"/>
      <c r="F204" s="12" t="s">
        <v>84</v>
      </c>
      <c r="G204" s="106">
        <f>SUM(G205)</f>
        <v>50000</v>
      </c>
      <c r="H204" s="106" t="e">
        <f>SUM(H205+#REF!)</f>
        <v>#REF!</v>
      </c>
      <c r="I204" s="106">
        <f>SUM(I205)</f>
        <v>5604.52</v>
      </c>
      <c r="J204" s="61">
        <f t="shared" si="43"/>
        <v>0.11209040000000001</v>
      </c>
    </row>
    <row r="205" spans="1:17" ht="20.25" customHeight="1">
      <c r="A205" s="53"/>
      <c r="B205" s="5"/>
      <c r="C205" s="46"/>
      <c r="D205" s="46"/>
      <c r="E205" s="205" t="s">
        <v>208</v>
      </c>
      <c r="F205" s="11" t="s">
        <v>209</v>
      </c>
      <c r="G205" s="24">
        <v>50000</v>
      </c>
      <c r="H205" s="91"/>
      <c r="I205" s="35">
        <v>5604.52</v>
      </c>
      <c r="J205" s="19">
        <f t="shared" si="43"/>
        <v>0.11209040000000001</v>
      </c>
    </row>
    <row r="206" spans="1:17" s="255" customFormat="1" ht="20.25" customHeight="1">
      <c r="A206" s="53"/>
      <c r="B206" s="192" t="s">
        <v>71</v>
      </c>
      <c r="C206" s="192" t="s">
        <v>72</v>
      </c>
      <c r="D206" s="192"/>
      <c r="E206" s="192" t="s">
        <v>73</v>
      </c>
      <c r="F206" s="192" t="s">
        <v>74</v>
      </c>
      <c r="G206" s="193" t="s">
        <v>75</v>
      </c>
      <c r="H206" s="193"/>
      <c r="I206" s="194" t="s">
        <v>76</v>
      </c>
      <c r="J206" s="194" t="s">
        <v>77</v>
      </c>
    </row>
    <row r="207" spans="1:17" s="249" customFormat="1" ht="20.25" customHeight="1">
      <c r="A207" s="53"/>
      <c r="B207" s="250"/>
      <c r="C207" s="247" t="s">
        <v>121</v>
      </c>
      <c r="D207" s="247"/>
      <c r="E207" s="247"/>
      <c r="F207" s="171" t="s">
        <v>122</v>
      </c>
      <c r="G207" s="248">
        <f>SUM(G208+G209+G210+G211)</f>
        <v>115368</v>
      </c>
      <c r="H207" s="248" t="e">
        <f>SUM(H208+H209+H210+#REF!+H211)</f>
        <v>#REF!</v>
      </c>
      <c r="I207" s="248">
        <f>SUM(I208+I209+I210+I211)</f>
        <v>23012.74</v>
      </c>
      <c r="J207" s="61">
        <f>SUM(I207/G207)</f>
        <v>0.19947247070244783</v>
      </c>
    </row>
    <row r="208" spans="1:17" s="249" customFormat="1" ht="22.2" customHeight="1">
      <c r="A208" s="53"/>
      <c r="B208" s="246"/>
      <c r="C208" s="250"/>
      <c r="D208" s="84"/>
      <c r="E208" s="114" t="s">
        <v>135</v>
      </c>
      <c r="F208" s="85" t="s">
        <v>140</v>
      </c>
      <c r="G208" s="35">
        <v>12200</v>
      </c>
      <c r="H208" s="94"/>
      <c r="I208" s="172">
        <v>12119.38</v>
      </c>
      <c r="J208" s="173">
        <f>I208/G208</f>
        <v>0.99339180327868848</v>
      </c>
    </row>
    <row r="209" spans="1:20" s="249" customFormat="1" ht="20.25" customHeight="1">
      <c r="A209" s="53"/>
      <c r="B209" s="246"/>
      <c r="C209" s="250"/>
      <c r="D209" s="84"/>
      <c r="E209" s="114" t="s">
        <v>137</v>
      </c>
      <c r="F209" s="85" t="s">
        <v>143</v>
      </c>
      <c r="G209" s="35">
        <v>8000</v>
      </c>
      <c r="H209" s="94"/>
      <c r="I209" s="140">
        <v>7910.39</v>
      </c>
      <c r="J209" s="173">
        <f>I209/G209</f>
        <v>0.98879875000000006</v>
      </c>
    </row>
    <row r="210" spans="1:20" s="45" customFormat="1" ht="27" customHeight="1">
      <c r="A210" s="53"/>
      <c r="B210" s="5"/>
      <c r="C210" s="87"/>
      <c r="D210" s="84"/>
      <c r="E210" s="114" t="s">
        <v>210</v>
      </c>
      <c r="F210" s="85" t="s">
        <v>213</v>
      </c>
      <c r="G210" s="35">
        <v>4828</v>
      </c>
      <c r="H210" s="94"/>
      <c r="I210" s="140">
        <v>2982.97</v>
      </c>
      <c r="J210" s="173">
        <f>I210/G210</f>
        <v>0.61784797017398507</v>
      </c>
    </row>
    <row r="211" spans="1:20" ht="49.2" customHeight="1">
      <c r="A211" s="53"/>
      <c r="B211" s="5"/>
      <c r="C211" s="87"/>
      <c r="D211" s="84"/>
      <c r="E211" s="114" t="s">
        <v>234</v>
      </c>
      <c r="F211" s="85" t="s">
        <v>239</v>
      </c>
      <c r="G211" s="35">
        <v>90340</v>
      </c>
      <c r="H211" s="94"/>
      <c r="I211" s="140">
        <v>0</v>
      </c>
      <c r="J211" s="173">
        <f>I211/G211</f>
        <v>0</v>
      </c>
    </row>
    <row r="212" spans="1:20" ht="16.2" customHeight="1">
      <c r="A212" s="174"/>
      <c r="B212" s="218"/>
      <c r="C212" s="327" t="s">
        <v>63</v>
      </c>
      <c r="D212" s="327"/>
      <c r="E212" s="213"/>
      <c r="F212" s="145" t="s">
        <v>6</v>
      </c>
      <c r="G212" s="347">
        <f>SUM(G213:G213)</f>
        <v>700.1</v>
      </c>
      <c r="H212" s="347"/>
      <c r="I212" s="214">
        <f>SUM(I213:I213)</f>
        <v>0</v>
      </c>
      <c r="J212" s="61">
        <f t="shared" ref="J212:J226" si="44">I212/G212</f>
        <v>0</v>
      </c>
    </row>
    <row r="213" spans="1:20" ht="17.25" customHeight="1">
      <c r="A213" s="53"/>
      <c r="B213" s="5"/>
      <c r="C213" s="5"/>
      <c r="D213" s="5"/>
      <c r="E213" s="5" t="s">
        <v>132</v>
      </c>
      <c r="F213" s="15" t="s">
        <v>144</v>
      </c>
      <c r="G213" s="32">
        <v>700.1</v>
      </c>
      <c r="H213" s="41"/>
      <c r="I213" s="35">
        <v>0</v>
      </c>
      <c r="J213" s="93">
        <f t="shared" si="44"/>
        <v>0</v>
      </c>
    </row>
    <row r="214" spans="1:20" ht="20.399999999999999" customHeight="1" thickBot="1">
      <c r="A214" s="53"/>
      <c r="B214" s="158" t="s">
        <v>64</v>
      </c>
      <c r="C214" s="353"/>
      <c r="D214" s="353"/>
      <c r="E214" s="158"/>
      <c r="F214" s="159" t="s">
        <v>65</v>
      </c>
      <c r="G214" s="345">
        <f>SUM(G215)</f>
        <v>34822.01</v>
      </c>
      <c r="H214" s="354"/>
      <c r="I214" s="56">
        <f>SUM(I215)</f>
        <v>4322.01</v>
      </c>
      <c r="J214" s="57">
        <f t="shared" si="44"/>
        <v>0.12411718909965277</v>
      </c>
    </row>
    <row r="215" spans="1:20" ht="18.600000000000001" customHeight="1" thickTop="1">
      <c r="A215" s="53"/>
      <c r="B215" s="5"/>
      <c r="C215" s="307" t="s">
        <v>66</v>
      </c>
      <c r="D215" s="307"/>
      <c r="E215" s="64"/>
      <c r="F215" s="78" t="s">
        <v>6</v>
      </c>
      <c r="G215" s="308">
        <f>SUM(G216+G217+G218+G219)</f>
        <v>34822.01</v>
      </c>
      <c r="H215" s="309"/>
      <c r="I215" s="79">
        <f>SUM(I216+I217+I218+I219)</f>
        <v>4322.01</v>
      </c>
      <c r="J215" s="80">
        <f t="shared" si="44"/>
        <v>0.12411718909965277</v>
      </c>
    </row>
    <row r="216" spans="1:20" s="255" customFormat="1" ht="23.4" customHeight="1">
      <c r="A216" s="53"/>
      <c r="B216" s="252"/>
      <c r="C216" s="46"/>
      <c r="D216" s="46"/>
      <c r="E216" s="252" t="s">
        <v>246</v>
      </c>
      <c r="F216" s="15" t="s">
        <v>247</v>
      </c>
      <c r="G216" s="257">
        <v>4322.01</v>
      </c>
      <c r="H216" s="258"/>
      <c r="I216" s="35">
        <v>4322.01</v>
      </c>
      <c r="J216" s="19">
        <f t="shared" si="44"/>
        <v>1</v>
      </c>
    </row>
    <row r="217" spans="1:20" s="208" customFormat="1" ht="18.600000000000001" customHeight="1">
      <c r="A217" s="53"/>
      <c r="B217" s="205"/>
      <c r="C217" s="46"/>
      <c r="D217" s="46"/>
      <c r="E217" s="252" t="s">
        <v>132</v>
      </c>
      <c r="F217" s="15" t="s">
        <v>144</v>
      </c>
      <c r="G217" s="335">
        <v>500</v>
      </c>
      <c r="H217" s="336"/>
      <c r="I217" s="35">
        <v>0</v>
      </c>
      <c r="J217" s="19">
        <f t="shared" si="44"/>
        <v>0</v>
      </c>
    </row>
    <row r="218" spans="1:20" s="255" customFormat="1" ht="47.4" customHeight="1">
      <c r="A218" s="53"/>
      <c r="B218" s="252"/>
      <c r="C218" s="46"/>
      <c r="D218" s="46"/>
      <c r="E218" s="301" t="s">
        <v>39</v>
      </c>
      <c r="F218" s="302" t="s">
        <v>235</v>
      </c>
      <c r="G218" s="257">
        <v>10000</v>
      </c>
      <c r="H218" s="258"/>
      <c r="I218" s="35">
        <v>0</v>
      </c>
      <c r="J218" s="19">
        <f t="shared" si="44"/>
        <v>0</v>
      </c>
    </row>
    <row r="219" spans="1:20" ht="47.4" customHeight="1">
      <c r="A219" s="53"/>
      <c r="B219" s="5"/>
      <c r="C219" s="310"/>
      <c r="D219" s="310"/>
      <c r="E219" s="205" t="s">
        <v>240</v>
      </c>
      <c r="F219" s="15" t="s">
        <v>284</v>
      </c>
      <c r="G219" s="335">
        <v>20000</v>
      </c>
      <c r="H219" s="336"/>
      <c r="I219" s="35">
        <v>0</v>
      </c>
      <c r="J219" s="19">
        <f t="shared" si="44"/>
        <v>0</v>
      </c>
      <c r="T219" s="208"/>
    </row>
    <row r="220" spans="1:20" s="255" customFormat="1" ht="20.399999999999999" customHeight="1" thickBot="1">
      <c r="A220" s="53"/>
      <c r="B220" s="259" t="s">
        <v>290</v>
      </c>
      <c r="C220" s="353"/>
      <c r="D220" s="353"/>
      <c r="E220" s="259"/>
      <c r="F220" s="159" t="s">
        <v>288</v>
      </c>
      <c r="G220" s="345">
        <f>SUM(G221)</f>
        <v>860350</v>
      </c>
      <c r="H220" s="354"/>
      <c r="I220" s="56">
        <f>SUM(I221)</f>
        <v>0</v>
      </c>
      <c r="J220" s="57">
        <f t="shared" ref="J220:J222" si="45">I220/G220</f>
        <v>0</v>
      </c>
    </row>
    <row r="221" spans="1:20" s="255" customFormat="1" ht="19.2" customHeight="1" thickTop="1">
      <c r="A221" s="53"/>
      <c r="B221" s="252"/>
      <c r="C221" s="307" t="s">
        <v>289</v>
      </c>
      <c r="D221" s="307"/>
      <c r="E221" s="256"/>
      <c r="F221" s="78" t="s">
        <v>6</v>
      </c>
      <c r="G221" s="308">
        <f>SUM(G222)</f>
        <v>860350</v>
      </c>
      <c r="H221" s="309"/>
      <c r="I221" s="79">
        <f>SUM(I222)</f>
        <v>0</v>
      </c>
      <c r="J221" s="80">
        <f t="shared" si="45"/>
        <v>0</v>
      </c>
    </row>
    <row r="222" spans="1:20" s="255" customFormat="1" ht="48.6" customHeight="1" thickBot="1">
      <c r="A222" s="53"/>
      <c r="B222" s="252"/>
      <c r="C222" s="46"/>
      <c r="D222" s="46"/>
      <c r="E222" s="252" t="s">
        <v>240</v>
      </c>
      <c r="F222" s="15" t="s">
        <v>284</v>
      </c>
      <c r="G222" s="257">
        <v>860350</v>
      </c>
      <c r="H222" s="258"/>
      <c r="I222" s="35">
        <v>0</v>
      </c>
      <c r="J222" s="19">
        <f t="shared" si="45"/>
        <v>0</v>
      </c>
    </row>
    <row r="223" spans="1:20" ht="14.25" customHeight="1" thickBot="1">
      <c r="A223" s="16"/>
      <c r="B223" s="358" t="s">
        <v>215</v>
      </c>
      <c r="C223" s="359"/>
      <c r="D223" s="359"/>
      <c r="E223" s="359"/>
      <c r="F223" s="360"/>
      <c r="G223" s="361">
        <f>SUM(G7+G14+G22+G35+G48+G55+G92+G107+G133+G161+G164+G187+G214+G52+G130+G220+G157)</f>
        <v>60734581.449999996</v>
      </c>
      <c r="H223" s="362"/>
      <c r="I223" s="40">
        <f>SUM(I7+I14+I22+I35+I48+I55+I92+I107+I133+I161+I164+I187+I214+I52+I130+I220+I157)</f>
        <v>33828137.189999998</v>
      </c>
      <c r="J223" s="6">
        <f t="shared" si="44"/>
        <v>0.5569831285961715</v>
      </c>
      <c r="K223" s="3"/>
      <c r="L223" s="3"/>
      <c r="M223" s="3"/>
      <c r="N223" s="3"/>
      <c r="O223" s="3"/>
      <c r="P223" s="3"/>
      <c r="Q223" s="3"/>
    </row>
    <row r="224" spans="1:20" ht="12.75" customHeight="1">
      <c r="A224" s="16"/>
      <c r="B224" s="7"/>
      <c r="C224" s="7"/>
      <c r="D224" s="7"/>
      <c r="E224" s="8"/>
      <c r="F224" s="175" t="s">
        <v>216</v>
      </c>
      <c r="G224" s="178"/>
      <c r="H224" s="179"/>
      <c r="I224" s="180"/>
      <c r="J224" s="181"/>
      <c r="K224" s="3"/>
      <c r="L224" s="3"/>
      <c r="M224" s="3"/>
      <c r="N224" s="3"/>
      <c r="O224" s="3"/>
      <c r="P224" s="3"/>
      <c r="Q224" s="3"/>
    </row>
    <row r="225" spans="1:18" ht="12.75" customHeight="1">
      <c r="A225" s="16"/>
      <c r="B225" s="7"/>
      <c r="C225" s="7"/>
      <c r="D225" s="7"/>
      <c r="E225" s="8"/>
      <c r="F225" s="176" t="s">
        <v>217</v>
      </c>
      <c r="G225" s="182">
        <v>52708808.289999999</v>
      </c>
      <c r="H225" s="183"/>
      <c r="I225" s="184">
        <v>32601491.199999999</v>
      </c>
      <c r="J225" s="185">
        <f t="shared" si="44"/>
        <v>0.61852074174451044</v>
      </c>
      <c r="K225" s="3"/>
      <c r="L225" s="3"/>
      <c r="M225" s="3"/>
      <c r="N225" s="3"/>
      <c r="O225" s="3"/>
      <c r="P225" s="3"/>
      <c r="Q225" s="303"/>
      <c r="R225" s="304"/>
    </row>
    <row r="226" spans="1:18" ht="14.25" customHeight="1" thickBot="1">
      <c r="A226" s="16"/>
      <c r="B226" s="7"/>
      <c r="C226" s="7"/>
      <c r="D226" s="7"/>
      <c r="E226" s="8"/>
      <c r="F226" s="177" t="s">
        <v>218</v>
      </c>
      <c r="G226" s="186">
        <v>8025773.1600000001</v>
      </c>
      <c r="H226" s="186"/>
      <c r="I226" s="187">
        <v>1226645.99</v>
      </c>
      <c r="J226" s="188">
        <f t="shared" si="44"/>
        <v>0.1528383578187251</v>
      </c>
      <c r="K226" s="3"/>
      <c r="L226" s="3"/>
      <c r="M226" s="3"/>
      <c r="N226" s="3"/>
      <c r="O226" s="3"/>
      <c r="P226" s="3"/>
      <c r="Q226" s="3"/>
    </row>
    <row r="227" spans="1:18" ht="15.75" customHeight="1">
      <c r="A227" s="357"/>
      <c r="B227" s="357"/>
      <c r="C227" s="357"/>
      <c r="D227" s="357"/>
      <c r="E227" s="357"/>
      <c r="F227" s="357"/>
      <c r="G227" s="357"/>
      <c r="H227" s="357"/>
      <c r="J227" s="21"/>
    </row>
    <row r="228" spans="1:18">
      <c r="A228" s="357"/>
      <c r="B228" s="357"/>
      <c r="C228" s="357"/>
      <c r="D228" s="357"/>
      <c r="E228" s="357"/>
      <c r="F228" s="357"/>
      <c r="G228" s="357"/>
      <c r="H228" s="357"/>
    </row>
    <row r="230" spans="1:18">
      <c r="G230" s="245"/>
      <c r="I230" s="245"/>
    </row>
  </sheetData>
  <mergeCells count="139">
    <mergeCell ref="G215:H215"/>
    <mergeCell ref="C219:D219"/>
    <mergeCell ref="C212:D212"/>
    <mergeCell ref="G212:H212"/>
    <mergeCell ref="G193:H193"/>
    <mergeCell ref="G202:H202"/>
    <mergeCell ref="C193:D193"/>
    <mergeCell ref="A228:H228"/>
    <mergeCell ref="A227:H227"/>
    <mergeCell ref="B223:F223"/>
    <mergeCell ref="G223:H223"/>
    <mergeCell ref="C215:D215"/>
    <mergeCell ref="G219:H219"/>
    <mergeCell ref="G214:H214"/>
    <mergeCell ref="C214:D214"/>
    <mergeCell ref="C202:D202"/>
    <mergeCell ref="G217:H217"/>
    <mergeCell ref="C220:D220"/>
    <mergeCell ref="G220:H220"/>
    <mergeCell ref="C221:D221"/>
    <mergeCell ref="G221:H221"/>
    <mergeCell ref="C192:D192"/>
    <mergeCell ref="G192:H192"/>
    <mergeCell ref="C188:D188"/>
    <mergeCell ref="C163:D163"/>
    <mergeCell ref="C161:D161"/>
    <mergeCell ref="G161:H161"/>
    <mergeCell ref="C162:D162"/>
    <mergeCell ref="G188:H188"/>
    <mergeCell ref="C187:D187"/>
    <mergeCell ref="C181:D181"/>
    <mergeCell ref="G181:H181"/>
    <mergeCell ref="G187:H187"/>
    <mergeCell ref="C178:D178"/>
    <mergeCell ref="G163:H163"/>
    <mergeCell ref="C179:D179"/>
    <mergeCell ref="G178:H178"/>
    <mergeCell ref="G179:H179"/>
    <mergeCell ref="C171:D171"/>
    <mergeCell ref="C172:D172"/>
    <mergeCell ref="C170:D170"/>
    <mergeCell ref="G162:H162"/>
    <mergeCell ref="G153:H153"/>
    <mergeCell ref="C153:D153"/>
    <mergeCell ref="C183:D183"/>
    <mergeCell ref="C148:D148"/>
    <mergeCell ref="C150:D150"/>
    <mergeCell ref="G154:H154"/>
    <mergeCell ref="C174:D174"/>
    <mergeCell ref="G150:H150"/>
    <mergeCell ref="G148:H148"/>
    <mergeCell ref="C173:D173"/>
    <mergeCell ref="C157:D157"/>
    <mergeCell ref="G157:H157"/>
    <mergeCell ref="C158:D158"/>
    <mergeCell ref="G158:H158"/>
    <mergeCell ref="C159:D159"/>
    <mergeCell ref="G159:H159"/>
    <mergeCell ref="G139:H139"/>
    <mergeCell ref="C139:D139"/>
    <mergeCell ref="C140:D140"/>
    <mergeCell ref="G140:H140"/>
    <mergeCell ref="C141:D141"/>
    <mergeCell ref="C136:D136"/>
    <mergeCell ref="G136:H136"/>
    <mergeCell ref="C147:D147"/>
    <mergeCell ref="G141:H141"/>
    <mergeCell ref="C142:D142"/>
    <mergeCell ref="G142:H142"/>
    <mergeCell ref="G147:H147"/>
    <mergeCell ref="C146:D146"/>
    <mergeCell ref="G146:H146"/>
    <mergeCell ref="C131:D131"/>
    <mergeCell ref="C124:D124"/>
    <mergeCell ref="C125:D125"/>
    <mergeCell ref="C122:D122"/>
    <mergeCell ref="C106:D106"/>
    <mergeCell ref="G106:H106"/>
    <mergeCell ref="G92:H92"/>
    <mergeCell ref="C105:D105"/>
    <mergeCell ref="G105:H105"/>
    <mergeCell ref="C121:D121"/>
    <mergeCell ref="C114:D114"/>
    <mergeCell ref="C115:D115"/>
    <mergeCell ref="C132:D132"/>
    <mergeCell ref="C133:D133"/>
    <mergeCell ref="G133:H133"/>
    <mergeCell ref="C134:D134"/>
    <mergeCell ref="G134:H134"/>
    <mergeCell ref="C135:D135"/>
    <mergeCell ref="G135:H135"/>
    <mergeCell ref="C8:D8"/>
    <mergeCell ref="C13:D13"/>
    <mergeCell ref="G24:H24"/>
    <mergeCell ref="C22:D22"/>
    <mergeCell ref="C24:D24"/>
    <mergeCell ref="G38:H38"/>
    <mergeCell ref="C38:D38"/>
    <mergeCell ref="G36:H36"/>
    <mergeCell ref="C36:D36"/>
    <mergeCell ref="C48:D48"/>
    <mergeCell ref="G48:H48"/>
    <mergeCell ref="C39:D39"/>
    <mergeCell ref="C35:D35"/>
    <mergeCell ref="G35:H35"/>
    <mergeCell ref="G39:H39"/>
    <mergeCell ref="C42:D42"/>
    <mergeCell ref="G50:H50"/>
    <mergeCell ref="A1:H1"/>
    <mergeCell ref="C5:D5"/>
    <mergeCell ref="G5:H5"/>
    <mergeCell ref="C7:D7"/>
    <mergeCell ref="C14:D14"/>
    <mergeCell ref="G14:H14"/>
    <mergeCell ref="C17:D17"/>
    <mergeCell ref="G22:H22"/>
    <mergeCell ref="C23:D23"/>
    <mergeCell ref="G23:H23"/>
    <mergeCell ref="A2:J2"/>
    <mergeCell ref="A3:J3"/>
    <mergeCell ref="A4:J4"/>
    <mergeCell ref="I1:P1"/>
    <mergeCell ref="C12:D12"/>
    <mergeCell ref="C49:D49"/>
    <mergeCell ref="G49:H49"/>
    <mergeCell ref="C50:D50"/>
    <mergeCell ref="C116:D116"/>
    <mergeCell ref="C118:D118"/>
    <mergeCell ref="C56:D56"/>
    <mergeCell ref="G56:H56"/>
    <mergeCell ref="C55:D55"/>
    <mergeCell ref="G55:H55"/>
    <mergeCell ref="C108:D108"/>
    <mergeCell ref="G108:H108"/>
    <mergeCell ref="C110:D110"/>
    <mergeCell ref="G107:H107"/>
    <mergeCell ref="C92:D92"/>
    <mergeCell ref="C59:D59"/>
    <mergeCell ref="C107:D107"/>
  </mergeCells>
  <pageMargins left="0.74803149606299213" right="0.74803149606299213" top="0.98425196850393704" bottom="0.98425196850393704" header="0.51181102362204722" footer="0.51181102362204722"/>
  <pageSetup paperSize="9" firstPageNumber="2" orientation="portrait" useFirstPageNumber="1" r:id="rId1"/>
  <headerFooter>
    <oddFooter>&amp;C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Monika Werder</dc:creator>
  <cp:lastModifiedBy>Ewa Werder</cp:lastModifiedBy>
  <cp:lastPrinted>2022-08-23T10:37:48Z</cp:lastPrinted>
  <dcterms:created xsi:type="dcterms:W3CDTF">2020-07-16T12:59:17Z</dcterms:created>
  <dcterms:modified xsi:type="dcterms:W3CDTF">2022-08-23T10:37:52Z</dcterms:modified>
</cp:coreProperties>
</file>