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2312" windowHeight="8700"/>
  </bookViews>
  <sheets>
    <sheet name="doc1" sheetId="1" r:id="rId1"/>
  </sheets>
  <calcPr calcId="125725"/>
</workbook>
</file>

<file path=xl/calcChain.xml><?xml version="1.0" encoding="utf-8"?>
<calcChain xmlns="http://schemas.openxmlformats.org/spreadsheetml/2006/main">
  <c r="J416" i="1"/>
  <c r="I443"/>
  <c r="G443"/>
  <c r="J320"/>
  <c r="J143"/>
  <c r="K355"/>
  <c r="I343"/>
  <c r="I319" s="1"/>
  <c r="G343"/>
  <c r="K278"/>
  <c r="K271" s="1"/>
  <c r="K287"/>
  <c r="I283"/>
  <c r="I436"/>
  <c r="I435"/>
  <c r="I419"/>
  <c r="G419"/>
  <c r="K376"/>
  <c r="I376"/>
  <c r="G376"/>
  <c r="G319"/>
  <c r="K19"/>
  <c r="I424"/>
  <c r="G424"/>
  <c r="J432"/>
  <c r="J426"/>
  <c r="I422"/>
  <c r="G422"/>
  <c r="I420"/>
  <c r="G420"/>
  <c r="I414"/>
  <c r="G414"/>
  <c r="I401"/>
  <c r="G401"/>
  <c r="J407"/>
  <c r="J405"/>
  <c r="J404"/>
  <c r="J403"/>
  <c r="J402"/>
  <c r="H398"/>
  <c r="I398"/>
  <c r="G398"/>
  <c r="J400"/>
  <c r="J399"/>
  <c r="I385"/>
  <c r="G385"/>
  <c r="J392"/>
  <c r="I377"/>
  <c r="G377"/>
  <c r="J381"/>
  <c r="J380"/>
  <c r="J375"/>
  <c r="J374"/>
  <c r="J373"/>
  <c r="J372"/>
  <c r="J371"/>
  <c r="J370"/>
  <c r="J369"/>
  <c r="J368"/>
  <c r="J367"/>
  <c r="J366"/>
  <c r="J365"/>
  <c r="J364"/>
  <c r="J363"/>
  <c r="J360"/>
  <c r="J359"/>
  <c r="J358"/>
  <c r="K357"/>
  <c r="I357"/>
  <c r="G357"/>
  <c r="H355"/>
  <c r="I355"/>
  <c r="G355"/>
  <c r="I353"/>
  <c r="G353"/>
  <c r="I351"/>
  <c r="G351"/>
  <c r="I345"/>
  <c r="G345"/>
  <c r="I332"/>
  <c r="G332"/>
  <c r="J338"/>
  <c r="G320"/>
  <c r="J330"/>
  <c r="J327"/>
  <c r="J326"/>
  <c r="K305"/>
  <c r="I305"/>
  <c r="G305"/>
  <c r="I285"/>
  <c r="G285"/>
  <c r="I278"/>
  <c r="G278"/>
  <c r="I272"/>
  <c r="G272"/>
  <c r="H263"/>
  <c r="I263"/>
  <c r="G263"/>
  <c r="J264"/>
  <c r="J267"/>
  <c r="J266"/>
  <c r="J265"/>
  <c r="J268"/>
  <c r="I252"/>
  <c r="G252"/>
  <c r="J261"/>
  <c r="J257"/>
  <c r="J259"/>
  <c r="J253"/>
  <c r="I248"/>
  <c r="G248"/>
  <c r="J251"/>
  <c r="J250"/>
  <c r="H243"/>
  <c r="I243"/>
  <c r="G243"/>
  <c r="H230"/>
  <c r="I230"/>
  <c r="G230"/>
  <c r="J239"/>
  <c r="J238"/>
  <c r="I219"/>
  <c r="G219"/>
  <c r="K219"/>
  <c r="J229"/>
  <c r="G211"/>
  <c r="J218"/>
  <c r="G196"/>
  <c r="I196"/>
  <c r="J206"/>
  <c r="J202"/>
  <c r="K174"/>
  <c r="H174"/>
  <c r="I174"/>
  <c r="G174"/>
  <c r="J186"/>
  <c r="J184"/>
  <c r="J181"/>
  <c r="H165"/>
  <c r="I165"/>
  <c r="G165"/>
  <c r="J171"/>
  <c r="J173"/>
  <c r="I143"/>
  <c r="G143"/>
  <c r="K143"/>
  <c r="J163"/>
  <c r="J161"/>
  <c r="J164"/>
  <c r="J149"/>
  <c r="I139"/>
  <c r="G140"/>
  <c r="G139" s="1"/>
  <c r="I137"/>
  <c r="I136" s="1"/>
  <c r="G137"/>
  <c r="G136" s="1"/>
  <c r="J133"/>
  <c r="J132"/>
  <c r="I124"/>
  <c r="G124"/>
  <c r="H120"/>
  <c r="H119" s="1"/>
  <c r="I120"/>
  <c r="I119" s="1"/>
  <c r="G120"/>
  <c r="G119" s="1"/>
  <c r="I112"/>
  <c r="I111" s="1"/>
  <c r="G112"/>
  <c r="G111" s="1"/>
  <c r="I104"/>
  <c r="J109"/>
  <c r="K88"/>
  <c r="H88"/>
  <c r="I88"/>
  <c r="G88"/>
  <c r="J103"/>
  <c r="J96"/>
  <c r="J89"/>
  <c r="K60"/>
  <c r="I60"/>
  <c r="G60"/>
  <c r="J81"/>
  <c r="K55"/>
  <c r="I55"/>
  <c r="G55"/>
  <c r="J59"/>
  <c r="J58"/>
  <c r="I46"/>
  <c r="G46"/>
  <c r="I34"/>
  <c r="G34"/>
  <c r="J35"/>
  <c r="J39"/>
  <c r="J38"/>
  <c r="H31"/>
  <c r="I31"/>
  <c r="G31"/>
  <c r="J32"/>
  <c r="K24"/>
  <c r="H24"/>
  <c r="I24"/>
  <c r="G24"/>
  <c r="J30"/>
  <c r="J27"/>
  <c r="J398" l="1"/>
  <c r="J357"/>
  <c r="J34"/>
  <c r="G19"/>
  <c r="I33"/>
  <c r="I19"/>
  <c r="J31"/>
  <c r="G33"/>
  <c r="J44"/>
  <c r="I416"/>
  <c r="J413"/>
  <c r="J412"/>
  <c r="I408"/>
  <c r="G408"/>
  <c r="K385"/>
  <c r="J378"/>
  <c r="J33" l="1"/>
  <c r="I320"/>
  <c r="G317"/>
  <c r="I317"/>
  <c r="I316" s="1"/>
  <c r="G314"/>
  <c r="I314"/>
  <c r="G283"/>
  <c r="J283" s="1"/>
  <c r="G281"/>
  <c r="I281"/>
  <c r="I274"/>
  <c r="J274" s="1"/>
  <c r="J269"/>
  <c r="J270"/>
  <c r="I240"/>
  <c r="I211"/>
  <c r="J113"/>
  <c r="J117"/>
  <c r="J118"/>
  <c r="I82"/>
  <c r="G82"/>
  <c r="J83"/>
  <c r="J84"/>
  <c r="K46"/>
  <c r="I40"/>
  <c r="J28"/>
  <c r="H12"/>
  <c r="I12"/>
  <c r="I7" s="1"/>
  <c r="G12"/>
  <c r="G7" s="1"/>
  <c r="J73"/>
  <c r="H332"/>
  <c r="J450"/>
  <c r="J447"/>
  <c r="I287"/>
  <c r="G287"/>
  <c r="J293"/>
  <c r="J225"/>
  <c r="J188"/>
  <c r="K119"/>
  <c r="K111" s="1"/>
  <c r="J344"/>
  <c r="J343"/>
  <c r="J72"/>
  <c r="J423"/>
  <c r="J422"/>
  <c r="J221"/>
  <c r="J246"/>
  <c r="J135"/>
  <c r="J122"/>
  <c r="J121"/>
  <c r="J120"/>
  <c r="J43"/>
  <c r="J315"/>
  <c r="G85"/>
  <c r="J434"/>
  <c r="G240"/>
  <c r="I207"/>
  <c r="G207"/>
  <c r="J162"/>
  <c r="J134"/>
  <c r="J100"/>
  <c r="J91"/>
  <c r="G40"/>
  <c r="J18"/>
  <c r="J415"/>
  <c r="I438"/>
  <c r="G438"/>
  <c r="G435" s="1"/>
  <c r="J417"/>
  <c r="G416"/>
  <c r="J379"/>
  <c r="J356"/>
  <c r="J355"/>
  <c r="J354"/>
  <c r="J353"/>
  <c r="J242"/>
  <c r="J241"/>
  <c r="K230"/>
  <c r="J228"/>
  <c r="J227"/>
  <c r="J175"/>
  <c r="G104"/>
  <c r="J110"/>
  <c r="J107"/>
  <c r="J92"/>
  <c r="J93"/>
  <c r="J94"/>
  <c r="J95"/>
  <c r="J97"/>
  <c r="J98"/>
  <c r="J99"/>
  <c r="J101"/>
  <c r="J102"/>
  <c r="J90"/>
  <c r="I85"/>
  <c r="J70"/>
  <c r="J51"/>
  <c r="J29"/>
  <c r="J445"/>
  <c r="J446"/>
  <c r="K377"/>
  <c r="K40"/>
  <c r="J437"/>
  <c r="J436"/>
  <c r="J425"/>
  <c r="J406"/>
  <c r="J401"/>
  <c r="J393"/>
  <c r="J309"/>
  <c r="J306"/>
  <c r="J237"/>
  <c r="J233"/>
  <c r="J231"/>
  <c r="J220"/>
  <c r="J151"/>
  <c r="J26"/>
  <c r="J13"/>
  <c r="J8"/>
  <c r="J9"/>
  <c r="J323"/>
  <c r="K320"/>
  <c r="K319" s="1"/>
  <c r="J312"/>
  <c r="J278"/>
  <c r="J420"/>
  <c r="J433"/>
  <c r="J318"/>
  <c r="K207"/>
  <c r="K85"/>
  <c r="K104"/>
  <c r="J352"/>
  <c r="J351"/>
  <c r="J350"/>
  <c r="J349"/>
  <c r="J348"/>
  <c r="J347"/>
  <c r="J346"/>
  <c r="K345"/>
  <c r="J342"/>
  <c r="J341"/>
  <c r="J340"/>
  <c r="J339"/>
  <c r="J337"/>
  <c r="J336"/>
  <c r="J335"/>
  <c r="J334"/>
  <c r="J333"/>
  <c r="K332"/>
  <c r="J331"/>
  <c r="J325"/>
  <c r="J324"/>
  <c r="J322"/>
  <c r="J321"/>
  <c r="J313"/>
  <c r="J236"/>
  <c r="J210"/>
  <c r="J131"/>
  <c r="J130"/>
  <c r="J129"/>
  <c r="J139"/>
  <c r="J226"/>
  <c r="K211"/>
  <c r="K196"/>
  <c r="K165"/>
  <c r="J153"/>
  <c r="K124"/>
  <c r="K123" s="1"/>
  <c r="J414"/>
  <c r="I448"/>
  <c r="J448" s="1"/>
  <c r="J41"/>
  <c r="J22"/>
  <c r="J20"/>
  <c r="J394"/>
  <c r="J397"/>
  <c r="J387"/>
  <c r="J382"/>
  <c r="J262"/>
  <c r="J232"/>
  <c r="J234"/>
  <c r="J235"/>
  <c r="J14"/>
  <c r="J15"/>
  <c r="J292"/>
  <c r="J169"/>
  <c r="J168"/>
  <c r="J160"/>
  <c r="J10"/>
  <c r="J421"/>
  <c r="K414"/>
  <c r="J386"/>
  <c r="J388"/>
  <c r="J389"/>
  <c r="J390"/>
  <c r="J302"/>
  <c r="J301"/>
  <c r="J300"/>
  <c r="J299"/>
  <c r="J298"/>
  <c r="J297"/>
  <c r="J296"/>
  <c r="J286"/>
  <c r="J217"/>
  <c r="J216"/>
  <c r="J205"/>
  <c r="J191"/>
  <c r="J195"/>
  <c r="J194"/>
  <c r="J74"/>
  <c r="J56"/>
  <c r="J57"/>
  <c r="J16"/>
  <c r="J17"/>
  <c r="J444"/>
  <c r="J449"/>
  <c r="K438"/>
  <c r="K435" s="1"/>
  <c r="K424"/>
  <c r="K419" s="1"/>
  <c r="K408"/>
  <c r="K252"/>
  <c r="K247" s="1"/>
  <c r="K12"/>
  <c r="K7" s="1"/>
  <c r="J439"/>
  <c r="J440"/>
  <c r="J441"/>
  <c r="J442"/>
  <c r="J427"/>
  <c r="J430"/>
  <c r="J431"/>
  <c r="J383"/>
  <c r="J384"/>
  <c r="J391"/>
  <c r="J409"/>
  <c r="J410"/>
  <c r="J411"/>
  <c r="J272"/>
  <c r="J157"/>
  <c r="J21"/>
  <c r="J23"/>
  <c r="J25"/>
  <c r="J42"/>
  <c r="J47"/>
  <c r="J48"/>
  <c r="J49"/>
  <c r="J50"/>
  <c r="J52"/>
  <c r="J53"/>
  <c r="J54"/>
  <c r="J61"/>
  <c r="J62"/>
  <c r="J63"/>
  <c r="J64"/>
  <c r="J65"/>
  <c r="J66"/>
  <c r="J67"/>
  <c r="J68"/>
  <c r="J69"/>
  <c r="J71"/>
  <c r="J75"/>
  <c r="J79"/>
  <c r="J80"/>
  <c r="J86"/>
  <c r="J87"/>
  <c r="J105"/>
  <c r="J106"/>
  <c r="J108"/>
  <c r="J125"/>
  <c r="J126"/>
  <c r="J127"/>
  <c r="J128"/>
  <c r="J138"/>
  <c r="J140"/>
  <c r="J141"/>
  <c r="J144"/>
  <c r="J145"/>
  <c r="J146"/>
  <c r="J147"/>
  <c r="J148"/>
  <c r="J150"/>
  <c r="J152"/>
  <c r="J156"/>
  <c r="J158"/>
  <c r="J159"/>
  <c r="J166"/>
  <c r="J170"/>
  <c r="J172"/>
  <c r="J176"/>
  <c r="J177"/>
  <c r="J178"/>
  <c r="J179"/>
  <c r="J180"/>
  <c r="J182"/>
  <c r="J183"/>
  <c r="J185"/>
  <c r="J187"/>
  <c r="J192"/>
  <c r="J193"/>
  <c r="J197"/>
  <c r="J198"/>
  <c r="J199"/>
  <c r="J200"/>
  <c r="J201"/>
  <c r="J203"/>
  <c r="J204"/>
  <c r="J208"/>
  <c r="J209"/>
  <c r="J212"/>
  <c r="J213"/>
  <c r="J214"/>
  <c r="J215"/>
  <c r="J244"/>
  <c r="J245"/>
  <c r="J249"/>
  <c r="J256"/>
  <c r="J258"/>
  <c r="J260"/>
  <c r="J273"/>
  <c r="J275"/>
  <c r="J276"/>
  <c r="J277"/>
  <c r="J280"/>
  <c r="J282"/>
  <c r="J284"/>
  <c r="J288"/>
  <c r="J289"/>
  <c r="J294"/>
  <c r="J295"/>
  <c r="J303"/>
  <c r="J304"/>
  <c r="J308"/>
  <c r="J310"/>
  <c r="J11"/>
  <c r="J137"/>
  <c r="J136"/>
  <c r="K443" l="1"/>
  <c r="J240"/>
  <c r="G247"/>
  <c r="J263"/>
  <c r="J314"/>
  <c r="I247"/>
  <c r="J281"/>
  <c r="I142"/>
  <c r="G142"/>
  <c r="I45"/>
  <c r="J82"/>
  <c r="G45"/>
  <c r="J12"/>
  <c r="K142"/>
  <c r="K45"/>
  <c r="J230"/>
  <c r="J424"/>
  <c r="J174"/>
  <c r="J219"/>
  <c r="J55"/>
  <c r="J40"/>
  <c r="J60"/>
  <c r="J88"/>
  <c r="J252"/>
  <c r="J119"/>
  <c r="J165"/>
  <c r="J196"/>
  <c r="J385"/>
  <c r="J287"/>
  <c r="J408"/>
  <c r="J85"/>
  <c r="J112"/>
  <c r="I271"/>
  <c r="J46"/>
  <c r="J211"/>
  <c r="J419"/>
  <c r="G123"/>
  <c r="J104"/>
  <c r="I123"/>
  <c r="G271"/>
  <c r="J24"/>
  <c r="J305"/>
  <c r="J285"/>
  <c r="J345"/>
  <c r="J243"/>
  <c r="J332"/>
  <c r="J438"/>
  <c r="J124"/>
  <c r="J207"/>
  <c r="J19"/>
  <c r="J377"/>
  <c r="J248"/>
  <c r="J435"/>
  <c r="J247" l="1"/>
  <c r="K444"/>
  <c r="J271"/>
  <c r="J111"/>
  <c r="J123"/>
  <c r="J319"/>
  <c r="J142"/>
  <c r="J45"/>
  <c r="J376"/>
  <c r="J317"/>
  <c r="G316"/>
  <c r="J316" l="1"/>
  <c r="J443"/>
</calcChain>
</file>

<file path=xl/sharedStrings.xml><?xml version="1.0" encoding="utf-8"?>
<sst xmlns="http://schemas.openxmlformats.org/spreadsheetml/2006/main" count="1085" uniqueCount="397">
  <si>
    <t>Dział</t>
  </si>
  <si>
    <t>Rozdział</t>
  </si>
  <si>
    <t>Treść</t>
  </si>
  <si>
    <t>010</t>
  </si>
  <si>
    <t>Rolnictwo i łowiectwo</t>
  </si>
  <si>
    <t>4010</t>
  </si>
  <si>
    <t>Wynagrodzenia osobowe pracowników</t>
  </si>
  <si>
    <t>4040</t>
  </si>
  <si>
    <t>Dodatkowe wynagrodzenie roczne</t>
  </si>
  <si>
    <t>4110</t>
  </si>
  <si>
    <t>Składki na ubezpieczenia społeczne</t>
  </si>
  <si>
    <t>4440</t>
  </si>
  <si>
    <t>Odpisy na zakładowy fundusz świadczeń socjalnych</t>
  </si>
  <si>
    <t>01030</t>
  </si>
  <si>
    <t>Izby rolnicze</t>
  </si>
  <si>
    <t>2850</t>
  </si>
  <si>
    <t>Wpłaty gmin na rzecz izb rolniczych w wysokości 2% uzyskanych wpływów z podatku rolnego</t>
  </si>
  <si>
    <t>6050</t>
  </si>
  <si>
    <t>Wydatki inwestycyjne jednostek budżetowych</t>
  </si>
  <si>
    <t>01095</t>
  </si>
  <si>
    <t>Pozostała działalność</t>
  </si>
  <si>
    <t>4120</t>
  </si>
  <si>
    <t>4170</t>
  </si>
  <si>
    <t>Wynagrodzenia bezosobowe</t>
  </si>
  <si>
    <t>4210</t>
  </si>
  <si>
    <t>Zakup materiałów i wyposażenia</t>
  </si>
  <si>
    <t>4300</t>
  </si>
  <si>
    <t>Zakup usług pozostałych</t>
  </si>
  <si>
    <t>4430</t>
  </si>
  <si>
    <t>Różne opłaty i składki</t>
  </si>
  <si>
    <t>600</t>
  </si>
  <si>
    <t>Transport i łączność</t>
  </si>
  <si>
    <t>60011</t>
  </si>
  <si>
    <t>Drogi publiczne krajowe</t>
  </si>
  <si>
    <t>60014</t>
  </si>
  <si>
    <t>Drogi publiczne powiatowe</t>
  </si>
  <si>
    <t>60016</t>
  </si>
  <si>
    <t>Drogi publiczne gminne</t>
  </si>
  <si>
    <t>700</t>
  </si>
  <si>
    <t>Gospodarka mieszkaniowa</t>
  </si>
  <si>
    <t>70005</t>
  </si>
  <si>
    <t>Gospodarka gruntami i nieruchomościami</t>
  </si>
  <si>
    <t>710</t>
  </si>
  <si>
    <t>Działalność usługowa</t>
  </si>
  <si>
    <t>71004</t>
  </si>
  <si>
    <t>Plany zagospodarowania przestrzennego</t>
  </si>
  <si>
    <t>4270</t>
  </si>
  <si>
    <t>Zakup usług remontowych</t>
  </si>
  <si>
    <t>750</t>
  </si>
  <si>
    <t>Administracja publiczna</t>
  </si>
  <si>
    <t>75011</t>
  </si>
  <si>
    <t>Urzędy wojewódzkie</t>
  </si>
  <si>
    <t>4410</t>
  </si>
  <si>
    <t>Podróże służbowe krajowe</t>
  </si>
  <si>
    <t>4700</t>
  </si>
  <si>
    <t xml:space="preserve">Szkolenia pracowników niebędących członkami korpusu służby cywilnej </t>
  </si>
  <si>
    <t>75022</t>
  </si>
  <si>
    <t>Rady gmin (miast i miast na prawach powiatu)</t>
  </si>
  <si>
    <t>3030</t>
  </si>
  <si>
    <t xml:space="preserve">Różne wydatki na rzecz osób fizycznych </t>
  </si>
  <si>
    <t>75023</t>
  </si>
  <si>
    <t>Urzędy gmin (miast i miast na prawach powiatu)</t>
  </si>
  <si>
    <t>3020</t>
  </si>
  <si>
    <t>Wydatki osobowe niezaliczone do wynagrodzeń</t>
  </si>
  <si>
    <t>4100</t>
  </si>
  <si>
    <t>Wynagrodzenia agencyjno-prowizyjne</t>
  </si>
  <si>
    <t>4140</t>
  </si>
  <si>
    <t>Wpłaty na Państwowy Fundusz Rehabilitacji Osób Niepełnosprawnych</t>
  </si>
  <si>
    <t>4260</t>
  </si>
  <si>
    <t>Zakup energii</t>
  </si>
  <si>
    <t>4280</t>
  </si>
  <si>
    <t>Zakup usług zdrowotnych</t>
  </si>
  <si>
    <t>4360</t>
  </si>
  <si>
    <t>8 000,00</t>
  </si>
  <si>
    <t>75075</t>
  </si>
  <si>
    <t>Promocja jednostek samorządu terytorialnego</t>
  </si>
  <si>
    <t>75095</t>
  </si>
  <si>
    <t>3240</t>
  </si>
  <si>
    <t>Stypendia dla uczniów</t>
  </si>
  <si>
    <t>751</t>
  </si>
  <si>
    <t>Urzędy naczelnych organów władzy państwowej, kontroli i ochrony prawa oraz sądownictwa</t>
  </si>
  <si>
    <t>75101</t>
  </si>
  <si>
    <t>Urzędy naczelnych organów władzy państwowej, kontroli i ochrony prawa</t>
  </si>
  <si>
    <t>754</t>
  </si>
  <si>
    <t>Bezpieczeństwo publiczne i ochrona przeciwpożarowa</t>
  </si>
  <si>
    <t>5 000,00</t>
  </si>
  <si>
    <t>75412</t>
  </si>
  <si>
    <t>Ochotnicze straże pożarne</t>
  </si>
  <si>
    <t>2 000,00</t>
  </si>
  <si>
    <t>757</t>
  </si>
  <si>
    <t>Obsługa długu publicznego</t>
  </si>
  <si>
    <t>75702</t>
  </si>
  <si>
    <t>8110</t>
  </si>
  <si>
    <t>Odsetki od samorządowych papierów wartościowych lub zaciągniętych przez jednostkę samorządu terytorialnego kredytów i pożyczek</t>
  </si>
  <si>
    <t>758</t>
  </si>
  <si>
    <t>Różne rozliczenia</t>
  </si>
  <si>
    <t>75818</t>
  </si>
  <si>
    <t>Rezerwy ogólne i celowe</t>
  </si>
  <si>
    <t>4810</t>
  </si>
  <si>
    <t>Rezerwy</t>
  </si>
  <si>
    <t>801</t>
  </si>
  <si>
    <t>Oświata i wychowanie</t>
  </si>
  <si>
    <t>80101</t>
  </si>
  <si>
    <t>Szkoły podstawowe</t>
  </si>
  <si>
    <t>4580</t>
  </si>
  <si>
    <t>Pozostałe odsetki</t>
  </si>
  <si>
    <t>80103</t>
  </si>
  <si>
    <t>Oddziały przedszkolne w szkołach podstawowych</t>
  </si>
  <si>
    <t>80104</t>
  </si>
  <si>
    <t xml:space="preserve">Przedszkola </t>
  </si>
  <si>
    <t>4220</t>
  </si>
  <si>
    <t>Zakup środków żywności</t>
  </si>
  <si>
    <t>80113</t>
  </si>
  <si>
    <t>Dowożenie uczniów do szkół</t>
  </si>
  <si>
    <t>11 000,00</t>
  </si>
  <si>
    <t>80146</t>
  </si>
  <si>
    <t>Dokształcanie i doskonalenie nauczycieli</t>
  </si>
  <si>
    <t>80148</t>
  </si>
  <si>
    <t>Stołówki szkolne i przedszkolne</t>
  </si>
  <si>
    <t>80195</t>
  </si>
  <si>
    <t>2320</t>
  </si>
  <si>
    <t>851</t>
  </si>
  <si>
    <t>Ochrona zdrowia</t>
  </si>
  <si>
    <t>85153</t>
  </si>
  <si>
    <t>Zwalczanie narkomanii</t>
  </si>
  <si>
    <t>85154</t>
  </si>
  <si>
    <t>Przeciwdziałanie alkoholizmowi</t>
  </si>
  <si>
    <t>1 000,00</t>
  </si>
  <si>
    <t>852</t>
  </si>
  <si>
    <t>Pomoc społeczna</t>
  </si>
  <si>
    <t>85202</t>
  </si>
  <si>
    <t>Domy pomocy społecznej</t>
  </si>
  <si>
    <t>4330</t>
  </si>
  <si>
    <t>Zakup usług przez jednostki samorządu terytorialnego od innych jednostek samorządu terytorialnego</t>
  </si>
  <si>
    <t>Rodziny zastępcze</t>
  </si>
  <si>
    <t>3110</t>
  </si>
  <si>
    <t>Świadczenia społeczne</t>
  </si>
  <si>
    <t>85205</t>
  </si>
  <si>
    <t>Zadania w zakresie przeciwdziałania przemocy w rodzinie</t>
  </si>
  <si>
    <t>500,00</t>
  </si>
  <si>
    <t>Wspieranie rodziny</t>
  </si>
  <si>
    <t>Świadczenia rodzinne, świadczenia z funduszu alimentacyjneego oraz składki na ubezpieczenia emerytalne i rentowe z ubezpieczenia społecznego</t>
  </si>
  <si>
    <t>2910</t>
  </si>
  <si>
    <t>1 500,00</t>
  </si>
  <si>
    <t>4 000,00</t>
  </si>
  <si>
    <t>3 282,00</t>
  </si>
  <si>
    <t>85213</t>
  </si>
  <si>
    <t>4130</t>
  </si>
  <si>
    <t>Składki na ubezpieczenie zdrowotne</t>
  </si>
  <si>
    <t>85214</t>
  </si>
  <si>
    <t>85215</t>
  </si>
  <si>
    <t>Dodatki mieszkaniowe</t>
  </si>
  <si>
    <t>85216</t>
  </si>
  <si>
    <t>Zasiłki stałe</t>
  </si>
  <si>
    <t>85219</t>
  </si>
  <si>
    <t>Ośrodki pomocy społecznej</t>
  </si>
  <si>
    <t>3 000,00</t>
  </si>
  <si>
    <t>15 000,00</t>
  </si>
  <si>
    <t>85228</t>
  </si>
  <si>
    <t>Usługi opiekuńcze i specjalistyczne usługi opiekuńcze</t>
  </si>
  <si>
    <t>85295</t>
  </si>
  <si>
    <t>854</t>
  </si>
  <si>
    <t>Edukacyjna opieka wychowawcza</t>
  </si>
  <si>
    <t>85415</t>
  </si>
  <si>
    <t>900</t>
  </si>
  <si>
    <t>Gospodarka komunalna i ochrona środowiska</t>
  </si>
  <si>
    <t>90001</t>
  </si>
  <si>
    <t>Gospodarka ściekowa i ochrona wód</t>
  </si>
  <si>
    <t>6057</t>
  </si>
  <si>
    <t>6059</t>
  </si>
  <si>
    <t>90002</t>
  </si>
  <si>
    <t>90015</t>
  </si>
  <si>
    <t>Oświetlenie ulic, placów i dróg</t>
  </si>
  <si>
    <t>2830</t>
  </si>
  <si>
    <t>Dotacja celowa z budżetu na finansowanie lub dofinansowanie zadań zleconych do realizacji pozostałym jednostkom nie zaliczanym do sektora finansów publicznych</t>
  </si>
  <si>
    <t>921</t>
  </si>
  <si>
    <t>Kultura i ochrona dziedzictwa narodowego</t>
  </si>
  <si>
    <t>92109</t>
  </si>
  <si>
    <t>Domy i ośrodki kultury, świetlice i kluby</t>
  </si>
  <si>
    <t>2480</t>
  </si>
  <si>
    <t>Dotacja podmiotowa z budżetu dla samorządowej instytucji kultury</t>
  </si>
  <si>
    <t>92116</t>
  </si>
  <si>
    <t>Biblioteki</t>
  </si>
  <si>
    <t>20 000,00</t>
  </si>
  <si>
    <t>92195</t>
  </si>
  <si>
    <t>2820</t>
  </si>
  <si>
    <t>Dotacja celowa z budżetu na finansowanie lub dofinansowanie zadań zleconych do realizacji stowarzyszeniom</t>
  </si>
  <si>
    <t>10 000,00</t>
  </si>
  <si>
    <t>926</t>
  </si>
  <si>
    <t>Kultura fizyczna</t>
  </si>
  <si>
    <t>92695</t>
  </si>
  <si>
    <t>Wykonanie</t>
  </si>
  <si>
    <t>%</t>
  </si>
  <si>
    <t>Plan po zmianach</t>
  </si>
  <si>
    <t>Zobowiązania według stanu na koniec okresu sprawozdawczego</t>
  </si>
  <si>
    <t>Z WYKONANIA WYDATKÓW BUDŻETU GMINY</t>
  </si>
  <si>
    <t>§</t>
  </si>
  <si>
    <t>1</t>
  </si>
  <si>
    <t>2</t>
  </si>
  <si>
    <t>3</t>
  </si>
  <si>
    <t>4</t>
  </si>
  <si>
    <t>5</t>
  </si>
  <si>
    <t>6</t>
  </si>
  <si>
    <t>7</t>
  </si>
  <si>
    <t>8</t>
  </si>
  <si>
    <t xml:space="preserve"> - wydatki bieżące, w tym:</t>
  </si>
  <si>
    <t>wynagrodzenia i składki od nich naliczone</t>
  </si>
  <si>
    <t>dotacje</t>
  </si>
  <si>
    <t>świadczenia na rzecz osób fizycznych</t>
  </si>
  <si>
    <t>obsługa długu</t>
  </si>
  <si>
    <t>S P R A W O Z D A N  I E</t>
  </si>
  <si>
    <t>30 000,00</t>
  </si>
  <si>
    <t>Opłaty z tytułu zakupu usług telekomunikacyjnych</t>
  </si>
  <si>
    <t>35 000,00</t>
  </si>
  <si>
    <t>7 000,00</t>
  </si>
  <si>
    <t>95 378,00</t>
  </si>
  <si>
    <t>45 000,00</t>
  </si>
  <si>
    <t>297 930,16</t>
  </si>
  <si>
    <t>4 695 261,05</t>
  </si>
  <si>
    <t>366 063,66</t>
  </si>
  <si>
    <t>856 777,62</t>
  </si>
  <si>
    <t>115 839,73</t>
  </si>
  <si>
    <t>245 134,60</t>
  </si>
  <si>
    <t>82 632,50</t>
  </si>
  <si>
    <t>6 306,00</t>
  </si>
  <si>
    <t>69 271,42</t>
  </si>
  <si>
    <t>10 633,00</t>
  </si>
  <si>
    <t>6 971,00</t>
  </si>
  <si>
    <t>18 900,00</t>
  </si>
  <si>
    <t>343 714,61</t>
  </si>
  <si>
    <t>32 295,00</t>
  </si>
  <si>
    <t>362 208,97</t>
  </si>
  <si>
    <t>28 692,42</t>
  </si>
  <si>
    <t>64 163,92</t>
  </si>
  <si>
    <t>8 669,51</t>
  </si>
  <si>
    <t>21 025,00</t>
  </si>
  <si>
    <t>80150</t>
  </si>
  <si>
    <t>61 761,98</t>
  </si>
  <si>
    <t>wydatki na programy finansowane z udziałem środków o których mowa w art.5 ust1 pkt 2 i 3</t>
  </si>
  <si>
    <t>90019</t>
  </si>
  <si>
    <t>Wpływy i wydatki związane z gromadzeniem środków z opłat i kar za korzystanie ze środowiska</t>
  </si>
  <si>
    <t>491,52</t>
  </si>
  <si>
    <t>70,42</t>
  </si>
  <si>
    <t>Opłaty na rzecz budżetów jednostek samorządu terytorialnego</t>
  </si>
  <si>
    <t>4520</t>
  </si>
  <si>
    <t>40 000,00</t>
  </si>
  <si>
    <t>22 000,00</t>
  </si>
  <si>
    <t>25 000,00</t>
  </si>
  <si>
    <t>Realizacja zadań wymagających stosowania specjalnej organizacji nauki i metod pracy dla dzieci w przedszkolach, oddziałach przedszkolnych w szkołach podstawowych i innych formach wychowania przedszkolnego</t>
  </si>
  <si>
    <t>80149</t>
  </si>
  <si>
    <t>134 090,00</t>
  </si>
  <si>
    <t>55 000,00</t>
  </si>
  <si>
    <t>300,00</t>
  </si>
  <si>
    <t>2 500,00</t>
  </si>
  <si>
    <t>11 200,00</t>
  </si>
  <si>
    <t>634,00</t>
  </si>
  <si>
    <t>585 009,68</t>
  </si>
  <si>
    <t>28 692,00</t>
  </si>
  <si>
    <t>24 000,00</t>
  </si>
  <si>
    <t>12 010,32</t>
  </si>
  <si>
    <t>1 932,28</t>
  </si>
  <si>
    <t>5 304,00</t>
  </si>
  <si>
    <t>533 634,67</t>
  </si>
  <si>
    <t>670,83</t>
  </si>
  <si>
    <t>237 769,03</t>
  </si>
  <si>
    <t>7 769,03</t>
  </si>
  <si>
    <t>2 865 889,46</t>
  </si>
  <si>
    <t>27 500,00</t>
  </si>
  <si>
    <t>Zwrot dotacji oraz płatności wykorzystanych niezgodnie z przeznaczeniem lub wykorzystanych z naruszeniem procedur, o których mowa w art. 184 ustawy, pobranych nienależnie lub w nadmiernej wysokości</t>
  </si>
  <si>
    <t>3 556,98</t>
  </si>
  <si>
    <t>4530</t>
  </si>
  <si>
    <t>Podatek od towarów i usług (VAT).</t>
  </si>
  <si>
    <t>2 265 000,00</t>
  </si>
  <si>
    <t>171 647,34</t>
  </si>
  <si>
    <t>428 636,70</t>
  </si>
  <si>
    <t>59 697,86</t>
  </si>
  <si>
    <t>70 000,00</t>
  </si>
  <si>
    <t>108 000,00</t>
  </si>
  <si>
    <t>2 370,00</t>
  </si>
  <si>
    <t>338 599,96</t>
  </si>
  <si>
    <t>69 083,25</t>
  </si>
  <si>
    <t>30 203,90</t>
  </si>
  <si>
    <t>653 941,63</t>
  </si>
  <si>
    <t>50 620,98</t>
  </si>
  <si>
    <t>126 288,04</t>
  </si>
  <si>
    <t>17 594,64</t>
  </si>
  <si>
    <t>58 732,98</t>
  </si>
  <si>
    <t>111 720,00</t>
  </si>
  <si>
    <t>36 200,00</t>
  </si>
  <si>
    <t>16 556,35</t>
  </si>
  <si>
    <t>1 234,22</t>
  </si>
  <si>
    <t>100,00</t>
  </si>
  <si>
    <t>940,00</t>
  </si>
  <si>
    <t>47 337,04</t>
  </si>
  <si>
    <t>1 081 966,18</t>
  </si>
  <si>
    <t>135 000,00</t>
  </si>
  <si>
    <t>25 000,20</t>
  </si>
  <si>
    <t>138 725,00</t>
  </si>
  <si>
    <t>753 484,00</t>
  </si>
  <si>
    <t>62 759,24</t>
  </si>
  <si>
    <t>21 000,00</t>
  </si>
  <si>
    <t>14 759,24</t>
  </si>
  <si>
    <t>339 044,01</t>
  </si>
  <si>
    <t>118 462,30</t>
  </si>
  <si>
    <t>7 580,20</t>
  </si>
  <si>
    <t>21 492,79</t>
  </si>
  <si>
    <t>3 063,25</t>
  </si>
  <si>
    <t>182 410,00</t>
  </si>
  <si>
    <t>5 335,47</t>
  </si>
  <si>
    <t>12 506,00</t>
  </si>
  <si>
    <t>85508</t>
  </si>
  <si>
    <t>85230</t>
  </si>
  <si>
    <t>Pomoc w zakresie dożywiania</t>
  </si>
  <si>
    <t>Pomoc materialna dla uczniów o charakterze socjalnym</t>
  </si>
  <si>
    <t>855</t>
  </si>
  <si>
    <t>85501</t>
  </si>
  <si>
    <t xml:space="preserve">Rodzina </t>
  </si>
  <si>
    <t>Świadczenia wychowawcze</t>
  </si>
  <si>
    <t>85502</t>
  </si>
  <si>
    <t>5 097 505,00</t>
  </si>
  <si>
    <t>119 010,00</t>
  </si>
  <si>
    <t>8 900,00</t>
  </si>
  <si>
    <t>241 400,00</t>
  </si>
  <si>
    <t>6 718,00</t>
  </si>
  <si>
    <t>85503</t>
  </si>
  <si>
    <t>Karta Dużej Rodziny</t>
  </si>
  <si>
    <t>85504</t>
  </si>
  <si>
    <t>282 142,13</t>
  </si>
  <si>
    <t>52 085,70</t>
  </si>
  <si>
    <t>7 423,50</t>
  </si>
  <si>
    <t>5 662,28</t>
  </si>
  <si>
    <t>14 500,00</t>
  </si>
  <si>
    <t>Zasiłki okresowe, celowe i pomoc w naturze oraz składki na ubezpieczenia emerytalne i rentowe</t>
  </si>
  <si>
    <t>01009</t>
  </si>
  <si>
    <t>Spółki wodne</t>
  </si>
  <si>
    <t>4240</t>
  </si>
  <si>
    <t>Zakup środków dydaktycznych i książek</t>
  </si>
  <si>
    <t>Realizacja zadań wymagających stosowania specjalnej organizacji nauki i metod pracy dla dzieci i młodzieży w szkołach podstawowych</t>
  </si>
  <si>
    <t>90005</t>
  </si>
  <si>
    <t>Ochrona powietrza atmosferycznego i klimatu</t>
  </si>
  <si>
    <t>2360</t>
  </si>
  <si>
    <t>92605</t>
  </si>
  <si>
    <t>Zadania w zakresie kultury fizycznej</t>
  </si>
  <si>
    <t xml:space="preserve"> - wydatki majątkowe, w tym:</t>
  </si>
  <si>
    <t>75085</t>
  </si>
  <si>
    <t>Wspólna obsługa jednostek samorządu terytorialnego</t>
  </si>
  <si>
    <t>Szkolenia pracowników niebędących członkami korpusu służby cywilnej</t>
  </si>
  <si>
    <t>4190</t>
  </si>
  <si>
    <t>Nagrody konkursowe</t>
  </si>
  <si>
    <t>2540</t>
  </si>
  <si>
    <t>Dotacja podmiotowa z budżetu dla niepublicznej jednostki systemu oświaty</t>
  </si>
  <si>
    <t>80153</t>
  </si>
  <si>
    <t>Zapewnienie uczniom prawa do bezpłatnego dostępu do podręczników, materiałów edukacyjnych lub materiałów ćwiczeniowych</t>
  </si>
  <si>
    <t>85510</t>
  </si>
  <si>
    <t>Działalność placówek opiekuńczo-wychowawczych</t>
  </si>
  <si>
    <t>85513</t>
  </si>
  <si>
    <t>4590</t>
  </si>
  <si>
    <t>Gospodarka odpadami komunalnymi</t>
  </si>
  <si>
    <t>90026</t>
  </si>
  <si>
    <t>Pozostałe działania związane z gospodarką odpadami</t>
  </si>
  <si>
    <t>Składki na ubezpieczenie zdrowotne opłacane za osoby pobierajace niektóre świadczenia z pomocy społecznej oraz za osoby uczestniczące w zajęciach w centrum integracji społecznej.</t>
  </si>
  <si>
    <t>71095</t>
  </si>
  <si>
    <t xml:space="preserve">Składki na ubezpieczenie społeczne </t>
  </si>
  <si>
    <t xml:space="preserve">Wynagrodzenie bezosobowe </t>
  </si>
  <si>
    <t>75421</t>
  </si>
  <si>
    <t>Zarządzanie kryzysowe</t>
  </si>
  <si>
    <t xml:space="preserve">Wydatki inwestycyjne jednostek budżetowych </t>
  </si>
  <si>
    <t>OGÓŁEM WYDATKI:</t>
  </si>
  <si>
    <t>Kary i odszkodowania wypłacane na rzecz osób fizycznych</t>
  </si>
  <si>
    <t>75056</t>
  </si>
  <si>
    <t>Spis powszechny i inne</t>
  </si>
  <si>
    <t>Składki na Fundusz Pracy oraz Fundusz Solidarnościowy</t>
  </si>
  <si>
    <t>85195</t>
  </si>
  <si>
    <t>za 2021 r.</t>
  </si>
  <si>
    <t>60095</t>
  </si>
  <si>
    <t>4390</t>
  </si>
  <si>
    <t>Zakup usług obejmujących wykonanie ekspertyz, analiz i opinii</t>
  </si>
  <si>
    <t>4710</t>
  </si>
  <si>
    <t>Wpłaty na PPK finansowane przez podmiot zatrudniający</t>
  </si>
  <si>
    <t>752</t>
  </si>
  <si>
    <t>75212</t>
  </si>
  <si>
    <t>Obrona narodowa</t>
  </si>
  <si>
    <t>Pozostałe wydatki obronne</t>
  </si>
  <si>
    <t>75495</t>
  </si>
  <si>
    <t>4610</t>
  </si>
  <si>
    <t>Koszty postępowania sądowego i prokuratorskiego</t>
  </si>
  <si>
    <t>Składki na ubezpieczenie zdrowotne opłacane za osoby pobierające niektóre świadczenia rodzinne oraz za osoby pobierające zasiłki dla opiekunów</t>
  </si>
  <si>
    <t>85516</t>
  </si>
  <si>
    <t>System opieki nad dziećmi w wieku do lat 3</t>
  </si>
  <si>
    <t>Kary, odszkodowania i grzywny wypłacane na rzecz osób prawnych i innych jednostek organizacyjnych</t>
  </si>
  <si>
    <t>4600</t>
  </si>
  <si>
    <t>90004</t>
  </si>
  <si>
    <t>Utrzymanie zieleni w miastach i gminach</t>
  </si>
  <si>
    <t>Obsługa papierów wartościowych, kredytów i pożyczek oraz innych zobowiązań jednostek samorządu terytorialnego zaliczanych do tytułu dłużnego – kredyty i pożyczki</t>
  </si>
  <si>
    <t>Dotacja celowa z budżetu jednostki samorządu terytorialnego, udzielone w trybie art. 221 ustawy, na finansowanie lub dofinansowanie zadań zleconych do realizacji organizacjom prowadzącym działalność pożytku publicznego</t>
  </si>
  <si>
    <t>Dotacja celowa przekazana dla powiatu na zadania bieżące realizowane na podstawie porozumień (umów) między jednostkami samorządu terytorialnego</t>
  </si>
  <si>
    <t>Załącznik nr 2                                                                                                                                                                                                                   do Zarządzenia nr 47/2022                                                                                                                                                                      Burmistrza Miasta i Gminy Chorzele                                                                                                                                                                    z dnia 23 marca 2022 r.</t>
  </si>
</sst>
</file>

<file path=xl/styles.xml><?xml version="1.0" encoding="utf-8"?>
<styleSheet xmlns="http://schemas.openxmlformats.org/spreadsheetml/2006/main">
  <numFmts count="1">
    <numFmt numFmtId="164" formatCode="0.0%"/>
  </numFmts>
  <fonts count="32">
    <font>
      <sz val="8"/>
      <color indexed="8"/>
      <name val="Arial"/>
      <charset val="204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Cambria"/>
      <family val="1"/>
      <charset val="238"/>
      <scheme val="major"/>
    </font>
    <font>
      <sz val="8"/>
      <color indexed="8"/>
      <name val="Cambria"/>
      <family val="1"/>
      <charset val="238"/>
      <scheme val="major"/>
    </font>
    <font>
      <b/>
      <sz val="10"/>
      <color indexed="8"/>
      <name val="Cambria"/>
      <family val="1"/>
      <charset val="238"/>
      <scheme val="major"/>
    </font>
    <font>
      <b/>
      <sz val="8"/>
      <color indexed="8"/>
      <name val="Cambria"/>
      <family val="1"/>
      <charset val="238"/>
      <scheme val="major"/>
    </font>
    <font>
      <sz val="8.25"/>
      <color indexed="8"/>
      <name val="Cambria"/>
      <family val="1"/>
      <charset val="238"/>
      <scheme val="major"/>
    </font>
    <font>
      <b/>
      <sz val="8.25"/>
      <color indexed="8"/>
      <name val="Cambria"/>
      <family val="1"/>
      <charset val="238"/>
      <scheme val="major"/>
    </font>
    <font>
      <i/>
      <sz val="8.25"/>
      <color indexed="8"/>
      <name val="Cambria"/>
      <family val="1"/>
      <charset val="238"/>
      <scheme val="major"/>
    </font>
    <font>
      <b/>
      <sz val="9"/>
      <color indexed="8"/>
      <name val="Cambria"/>
      <family val="1"/>
      <charset val="238"/>
      <scheme val="major"/>
    </font>
    <font>
      <sz val="12"/>
      <color indexed="8"/>
      <name val="Cambria"/>
      <family val="1"/>
      <charset val="238"/>
      <scheme val="major"/>
    </font>
    <font>
      <i/>
      <sz val="12"/>
      <color indexed="8"/>
      <name val="Cambria"/>
      <family val="1"/>
      <charset val="238"/>
      <scheme val="major"/>
    </font>
    <font>
      <b/>
      <sz val="8.25"/>
      <name val="Cambria"/>
      <family val="1"/>
      <charset val="238"/>
      <scheme val="major"/>
    </font>
    <font>
      <sz val="8.5"/>
      <color indexed="8"/>
      <name val="Cambria"/>
      <family val="1"/>
      <charset val="238"/>
      <scheme val="major"/>
    </font>
    <font>
      <b/>
      <sz val="8"/>
      <name val="Cambria"/>
      <family val="1"/>
      <charset val="238"/>
      <scheme val="major"/>
    </font>
    <font>
      <b/>
      <sz val="9"/>
      <name val="Cambria"/>
      <family val="1"/>
      <charset val="238"/>
      <scheme val="major"/>
    </font>
    <font>
      <i/>
      <sz val="8.5"/>
      <color indexed="8"/>
      <name val="Cambria"/>
      <family val="1"/>
      <charset val="238"/>
      <scheme val="major"/>
    </font>
    <font>
      <b/>
      <i/>
      <sz val="8.25"/>
      <color indexed="8"/>
      <name val="Cambria"/>
      <family val="1"/>
      <charset val="238"/>
      <scheme val="major"/>
    </font>
    <font>
      <i/>
      <sz val="8"/>
      <color indexed="8"/>
      <name val="Cambria"/>
      <family val="1"/>
      <charset val="238"/>
      <scheme val="major"/>
    </font>
    <font>
      <b/>
      <sz val="8.5"/>
      <color indexed="8"/>
      <name val="Cambria"/>
      <family val="1"/>
      <charset val="238"/>
      <scheme val="major"/>
    </font>
    <font>
      <i/>
      <sz val="8"/>
      <name val="Cambria"/>
      <family val="1"/>
      <charset val="238"/>
      <scheme val="major"/>
    </font>
    <font>
      <sz val="8"/>
      <name val="Cambria"/>
      <family val="1"/>
      <charset val="238"/>
      <scheme val="major"/>
    </font>
    <font>
      <sz val="7"/>
      <name val="Cambria"/>
      <family val="1"/>
      <charset val="238"/>
      <scheme val="major"/>
    </font>
    <font>
      <sz val="9"/>
      <color indexed="8"/>
      <name val="Cambria"/>
      <family val="1"/>
      <charset val="238"/>
      <scheme val="major"/>
    </font>
    <font>
      <b/>
      <sz val="8.25"/>
      <color rgb="FF000000"/>
      <name val="Cambria"/>
      <family val="1"/>
      <charset val="238"/>
      <scheme val="major"/>
    </font>
    <font>
      <b/>
      <sz val="8.3000000000000007"/>
      <color indexed="8"/>
      <name val="Cambria"/>
      <family val="1"/>
      <charset val="238"/>
      <scheme val="major"/>
    </font>
    <font>
      <b/>
      <sz val="5.5"/>
      <color indexed="8"/>
      <name val="Cambria"/>
      <family val="1"/>
      <charset val="238"/>
      <scheme val="major"/>
    </font>
    <font>
      <sz val="8.25"/>
      <name val="Cambria"/>
      <family val="1"/>
      <charset val="238"/>
      <scheme val="major"/>
    </font>
    <font>
      <b/>
      <sz val="7"/>
      <name val="Cambria"/>
      <family val="1"/>
      <charset val="238"/>
      <scheme val="major"/>
    </font>
    <font>
      <b/>
      <sz val="7"/>
      <color indexed="8"/>
      <name val="Cambria"/>
      <family val="1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31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/>
      <right style="thin">
        <color indexed="8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Fill="0" applyBorder="0" applyAlignment="0" applyProtection="0">
      <alignment vertical="top"/>
    </xf>
  </cellStyleXfs>
  <cellXfs count="432">
    <xf numFmtId="0" fontId="1" fillId="0" borderId="0" xfId="0" applyNumberFormat="1" applyFont="1" applyFill="1" applyBorder="1" applyAlignment="1" applyProtection="1">
      <alignment horizontal="left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NumberFormat="1" applyFont="1" applyFill="1" applyBorder="1" applyAlignment="1" applyProtection="1">
      <alignment horizontal="left"/>
      <protection locked="0"/>
    </xf>
    <xf numFmtId="0" fontId="5" fillId="0" borderId="0" xfId="0" applyNumberFormat="1" applyFont="1" applyFill="1" applyBorder="1" applyAlignment="1" applyProtection="1">
      <alignment horizontal="left" wrapText="1"/>
      <protection locked="0"/>
    </xf>
    <xf numFmtId="0" fontId="6" fillId="0" borderId="0" xfId="0" applyNumberFormat="1" applyFont="1" applyFill="1" applyBorder="1" applyAlignment="1" applyProtection="1">
      <alignment horizontal="left"/>
      <protection locked="0"/>
    </xf>
    <xf numFmtId="0" fontId="7" fillId="0" borderId="0" xfId="0" applyNumberFormat="1" applyFont="1" applyFill="1" applyBorder="1" applyAlignment="1" applyProtection="1">
      <alignment horizontal="left" wrapText="1"/>
      <protection locked="0"/>
    </xf>
    <xf numFmtId="4" fontId="8" fillId="2" borderId="2" xfId="0" applyNumberFormat="1" applyFont="1" applyFill="1" applyBorder="1" applyAlignment="1" applyProtection="1">
      <alignment horizontal="right" vertical="center" wrapText="1"/>
      <protection locked="0"/>
    </xf>
    <xf numFmtId="164" fontId="8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8" fillId="2" borderId="3" xfId="0" applyNumberFormat="1" applyFont="1" applyFill="1" applyBorder="1" applyAlignment="1" applyProtection="1">
      <alignment horizontal="left" vertical="center" wrapText="1"/>
      <protection locked="0"/>
    </xf>
    <xf numFmtId="4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4" fontId="8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1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6" xfId="0" applyNumberFormat="1" applyFont="1" applyFill="1" applyBorder="1" applyAlignment="1" applyProtection="1">
      <alignment horizontal="right" vertical="center" wrapText="1"/>
      <protection locked="0"/>
    </xf>
    <xf numFmtId="0" fontId="1" fillId="4" borderId="0" xfId="0" applyNumberFormat="1" applyFont="1" applyFill="1" applyBorder="1" applyAlignment="1" applyProtection="1">
      <alignment horizontal="left"/>
      <protection locked="0"/>
    </xf>
    <xf numFmtId="49" fontId="9" fillId="3" borderId="7" xfId="0" applyNumberFormat="1" applyFont="1" applyFill="1" applyBorder="1" applyAlignment="1" applyProtection="1">
      <alignment horizontal="left" vertical="center" wrapText="1"/>
      <protection locked="0"/>
    </xf>
    <xf numFmtId="164" fontId="9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12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left" vertical="center" wrapText="1"/>
      <protection locked="0"/>
    </xf>
    <xf numFmtId="4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8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9" xfId="0" applyNumberFormat="1" applyFont="1" applyFill="1" applyBorder="1" applyAlignment="1" applyProtection="1">
      <alignment horizontal="left" vertical="center" wrapText="1"/>
      <protection locked="0"/>
    </xf>
    <xf numFmtId="16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9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0" xfId="0" applyNumberFormat="1" applyFont="1" applyFill="1" applyBorder="1" applyAlignment="1" applyProtection="1">
      <alignment horizontal="left" vertical="center" wrapText="1"/>
      <protection locked="0"/>
    </xf>
    <xf numFmtId="4" fontId="8" fillId="3" borderId="11" xfId="0" applyNumberFormat="1" applyFont="1" applyFill="1" applyBorder="1" applyAlignment="1" applyProtection="1">
      <alignment horizontal="right" vertical="center" wrapText="1"/>
      <protection locked="0"/>
    </xf>
    <xf numFmtId="164" fontId="8" fillId="3" borderId="11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0" xfId="0" applyNumberFormat="1" applyFont="1" applyFill="1" applyBorder="1" applyAlignment="1" applyProtection="1">
      <alignment horizontal="left"/>
      <protection locked="0"/>
    </xf>
    <xf numFmtId="49" fontId="13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8" xfId="0" applyNumberFormat="1" applyFont="1" applyFill="1" applyBorder="1" applyAlignment="1" applyProtection="1">
      <alignment horizontal="left" vertical="center" wrapText="1"/>
      <protection locked="0"/>
    </xf>
    <xf numFmtId="164" fontId="1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0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0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12" xfId="0" applyNumberFormat="1" applyFont="1" applyFill="1" applyBorder="1" applyAlignment="1" applyProtection="1">
      <alignment horizontal="left" vertical="center" wrapText="1"/>
      <protection locked="0"/>
    </xf>
    <xf numFmtId="164" fontId="9" fillId="3" borderId="4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4" xfId="0" applyNumberFormat="1" applyFont="1" applyFill="1" applyBorder="1" applyAlignment="1" applyProtection="1">
      <alignment horizontal="right" vertical="center" wrapText="1"/>
      <protection locked="0"/>
    </xf>
    <xf numFmtId="49" fontId="7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7" xfId="0" applyNumberFormat="1" applyFont="1" applyFill="1" applyBorder="1" applyAlignment="1" applyProtection="1">
      <alignment horizontal="left" vertical="center" wrapText="1"/>
      <protection locked="0"/>
    </xf>
    <xf numFmtId="4" fontId="14" fillId="3" borderId="6" xfId="0" applyNumberFormat="1" applyFont="1" applyFill="1" applyBorder="1" applyAlignment="1" applyProtection="1">
      <alignment horizontal="right" vertical="center" wrapText="1"/>
      <protection locked="0"/>
    </xf>
    <xf numFmtId="164" fontId="14" fillId="3" borderId="6" xfId="0" applyNumberFormat="1" applyFont="1" applyFill="1" applyBorder="1" applyAlignment="1" applyProtection="1">
      <alignment horizontal="right" vertical="center" wrapText="1"/>
      <protection locked="0"/>
    </xf>
    <xf numFmtId="164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0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13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8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8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5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5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9" fillId="3" borderId="20" xfId="0" applyNumberFormat="1" applyFont="1" applyFill="1" applyBorder="1" applyAlignment="1" applyProtection="1">
      <alignment vertical="center" wrapText="1"/>
      <protection locked="0"/>
    </xf>
    <xf numFmtId="49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5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18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5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2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4" xfId="0" applyNumberFormat="1" applyFont="1" applyFill="1" applyBorder="1" applyAlignment="1" applyProtection="1">
      <alignment horizontal="left"/>
      <protection locked="0"/>
    </xf>
    <xf numFmtId="49" fontId="9" fillId="3" borderId="22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0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49" fontId="9" fillId="3" borderId="12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2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13" xfId="0" applyNumberFormat="1" applyFont="1" applyFill="1" applyBorder="1" applyAlignment="1" applyProtection="1">
      <alignment horizontal="right" vertical="center" wrapText="1"/>
      <protection locked="0"/>
    </xf>
    <xf numFmtId="49" fontId="19" fillId="3" borderId="18" xfId="0" applyNumberFormat="1" applyFont="1" applyFill="1" applyBorder="1" applyAlignment="1" applyProtection="1">
      <alignment horizontal="center" vertical="center" wrapText="1"/>
      <protection locked="0"/>
    </xf>
    <xf numFmtId="164" fontId="15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25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6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7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19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9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NumberFormat="1" applyFont="1" applyFill="1" applyBorder="1" applyAlignment="1" applyProtection="1">
      <alignment horizontal="left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17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13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2" xfId="0" applyNumberFormat="1" applyFont="1" applyFill="1" applyBorder="1" applyAlignment="1" applyProtection="1">
      <alignment horizontal="left" vertical="center" wrapText="1"/>
      <protection locked="0"/>
    </xf>
    <xf numFmtId="164" fontId="8" fillId="3" borderId="14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3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4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13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15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18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8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3" xfId="0" applyNumberFormat="1" applyFont="1" applyFill="1" applyBorder="1" applyAlignment="1" applyProtection="1">
      <alignment horizontal="justify" vertical="center" wrapText="1"/>
      <protection locked="0"/>
    </xf>
    <xf numFmtId="4" fontId="8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9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5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9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1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19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10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37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38" xfId="0" applyNumberFormat="1" applyFont="1" applyFill="1" applyBorder="1" applyAlignment="1" applyProtection="1">
      <alignment horizontal="right" vertical="center" wrapText="1"/>
      <protection locked="0"/>
    </xf>
    <xf numFmtId="4" fontId="15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15" fillId="3" borderId="9" xfId="0" applyNumberFormat="1" applyFont="1" applyFill="1" applyBorder="1" applyAlignment="1" applyProtection="1">
      <alignment horizontal="right" vertical="center" wrapText="1"/>
      <protection locked="0"/>
    </xf>
    <xf numFmtId="4" fontId="18" fillId="2" borderId="39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40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0" xfId="0" applyNumberFormat="1" applyFont="1" applyFill="1" applyBorder="1" applyAlignment="1" applyProtection="1">
      <alignment horizontal="right"/>
      <protection locked="0"/>
    </xf>
    <xf numFmtId="4" fontId="15" fillId="0" borderId="17" xfId="0" applyNumberFormat="1" applyFont="1" applyFill="1" applyBorder="1" applyAlignment="1" applyProtection="1">
      <alignment horizontal="right"/>
      <protection locked="0"/>
    </xf>
    <xf numFmtId="4" fontId="8" fillId="2" borderId="0" xfId="0" applyNumberFormat="1" applyFont="1" applyFill="1" applyBorder="1" applyAlignment="1" applyProtection="1">
      <alignment horizontal="right" vertical="center" wrapText="1"/>
      <protection locked="0"/>
    </xf>
    <xf numFmtId="4" fontId="15" fillId="3" borderId="0" xfId="0" applyNumberFormat="1" applyFont="1" applyFill="1" applyBorder="1" applyAlignment="1" applyProtection="1">
      <alignment horizontal="right" vertical="center" wrapText="1"/>
      <protection locked="0"/>
    </xf>
    <xf numFmtId="4" fontId="21" fillId="3" borderId="0" xfId="0" applyNumberFormat="1" applyFont="1" applyFill="1" applyBorder="1" applyAlignment="1" applyProtection="1">
      <alignment horizontal="center" vertical="center" wrapText="1"/>
      <protection locked="0"/>
    </xf>
    <xf numFmtId="4" fontId="15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10" fillId="2" borderId="33" xfId="0" applyNumberFormat="1" applyFont="1" applyFill="1" applyBorder="1" applyAlignment="1" applyProtection="1">
      <alignment horizontal="left" vertical="center" wrapText="1"/>
      <protection locked="0"/>
    </xf>
    <xf numFmtId="4" fontId="8" fillId="2" borderId="41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26" xfId="0" applyNumberFormat="1" applyFont="1" applyFill="1" applyBorder="1" applyAlignment="1" applyProtection="1">
      <alignment horizontal="right" vertical="center" wrapText="1"/>
      <protection locked="0"/>
    </xf>
    <xf numFmtId="4" fontId="18" fillId="2" borderId="42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43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32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37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43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45" xfId="0" applyNumberFormat="1" applyFont="1" applyFill="1" applyBorder="1" applyAlignment="1" applyProtection="1">
      <alignment horizontal="right" vertical="center" wrapText="1"/>
      <protection locked="0"/>
    </xf>
    <xf numFmtId="4" fontId="18" fillId="3" borderId="9" xfId="0" applyNumberFormat="1" applyFont="1" applyFill="1" applyBorder="1" applyAlignment="1" applyProtection="1">
      <alignment horizontal="right" vertical="center" wrapText="1"/>
      <protection locked="0"/>
    </xf>
    <xf numFmtId="4" fontId="15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2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16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4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5" xfId="0" applyNumberFormat="1" applyFont="1" applyFill="1" applyBorder="1" applyAlignment="1" applyProtection="1">
      <alignment horizontal="right" vertical="center" wrapText="1"/>
      <protection locked="0"/>
    </xf>
    <xf numFmtId="4" fontId="19" fillId="3" borderId="45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2" xfId="0" applyNumberFormat="1" applyFont="1" applyFill="1" applyBorder="1" applyAlignment="1" applyProtection="1">
      <alignment horizontal="right"/>
      <protection locked="0"/>
    </xf>
    <xf numFmtId="4" fontId="7" fillId="4" borderId="20" xfId="0" applyNumberFormat="1" applyFont="1" applyFill="1" applyBorder="1" applyAlignment="1" applyProtection="1">
      <alignment vertical="center"/>
      <protection locked="0"/>
    </xf>
    <xf numFmtId="0" fontId="10" fillId="3" borderId="10" xfId="0" applyNumberFormat="1" applyFont="1" applyFill="1" applyBorder="1" applyAlignment="1" applyProtection="1">
      <alignment horizontal="left" vertical="center" wrapText="1"/>
      <protection locked="0"/>
    </xf>
    <xf numFmtId="4" fontId="15" fillId="3" borderId="19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29" xfId="0" applyNumberFormat="1" applyFont="1" applyFill="1" applyBorder="1" applyAlignment="1" applyProtection="1">
      <alignment horizontal="left" vertical="center" wrapText="1"/>
      <protection locked="0"/>
    </xf>
    <xf numFmtId="4" fontId="10" fillId="3" borderId="33" xfId="0" applyNumberFormat="1" applyFont="1" applyFill="1" applyBorder="1" applyAlignment="1" applyProtection="1">
      <alignment horizontal="right" vertical="center" wrapText="1"/>
      <protection locked="0"/>
    </xf>
    <xf numFmtId="4" fontId="15" fillId="0" borderId="17" xfId="0" applyNumberFormat="1" applyFont="1" applyFill="1" applyBorder="1" applyAlignment="1" applyProtection="1">
      <alignment horizontal="right" vertical="center"/>
      <protection locked="0"/>
    </xf>
    <xf numFmtId="49" fontId="8" fillId="3" borderId="28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28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36" xfId="0" applyNumberFormat="1" applyFont="1" applyFill="1" applyBorder="1" applyAlignment="1" applyProtection="1">
      <alignment horizontal="left" vertical="center" wrapText="1"/>
      <protection locked="0"/>
    </xf>
    <xf numFmtId="4" fontId="9" fillId="3" borderId="46" xfId="0" applyNumberFormat="1" applyFont="1" applyFill="1" applyBorder="1" applyAlignment="1" applyProtection="1">
      <alignment horizontal="right" vertical="center" wrapText="1"/>
      <protection locked="0"/>
    </xf>
    <xf numFmtId="0" fontId="22" fillId="5" borderId="47" xfId="0" applyFont="1" applyFill="1" applyBorder="1" applyAlignment="1"/>
    <xf numFmtId="4" fontId="23" fillId="3" borderId="48" xfId="0" applyNumberFormat="1" applyFont="1" applyFill="1" applyBorder="1" applyAlignment="1" applyProtection="1">
      <alignment vertical="center" wrapText="1"/>
      <protection locked="0"/>
    </xf>
    <xf numFmtId="4" fontId="23" fillId="4" borderId="48" xfId="0" applyNumberFormat="1" applyFont="1" applyFill="1" applyBorder="1" applyAlignment="1" applyProtection="1">
      <alignment vertical="center"/>
      <protection locked="0"/>
    </xf>
    <xf numFmtId="164" fontId="23" fillId="3" borderId="48" xfId="0" applyNumberFormat="1" applyFont="1" applyFill="1" applyBorder="1" applyAlignment="1" applyProtection="1">
      <alignment vertical="center" wrapText="1"/>
      <protection locked="0"/>
    </xf>
    <xf numFmtId="4" fontId="23" fillId="3" borderId="49" xfId="0" applyNumberFormat="1" applyFont="1" applyFill="1" applyBorder="1" applyAlignment="1" applyProtection="1">
      <alignment vertical="center" wrapText="1"/>
      <protection locked="0"/>
    </xf>
    <xf numFmtId="0" fontId="22" fillId="5" borderId="50" xfId="0" applyFont="1" applyFill="1" applyBorder="1" applyAlignment="1"/>
    <xf numFmtId="4" fontId="23" fillId="3" borderId="1" xfId="0" applyNumberFormat="1" applyFont="1" applyFill="1" applyBorder="1" applyAlignment="1" applyProtection="1">
      <alignment vertical="center" wrapText="1"/>
      <protection locked="0"/>
    </xf>
    <xf numFmtId="4" fontId="23" fillId="4" borderId="1" xfId="0" applyNumberFormat="1" applyFont="1" applyFill="1" applyBorder="1" applyAlignment="1" applyProtection="1">
      <alignment vertical="center"/>
      <protection locked="0"/>
    </xf>
    <xf numFmtId="164" fontId="23" fillId="3" borderId="1" xfId="0" applyNumberFormat="1" applyFont="1" applyFill="1" applyBorder="1" applyAlignment="1" applyProtection="1">
      <alignment vertical="center" wrapText="1"/>
      <protection locked="0"/>
    </xf>
    <xf numFmtId="4" fontId="23" fillId="3" borderId="51" xfId="0" applyNumberFormat="1" applyFont="1" applyFill="1" applyBorder="1" applyAlignment="1" applyProtection="1">
      <alignment vertical="center" wrapText="1"/>
      <protection locked="0"/>
    </xf>
    <xf numFmtId="0" fontId="24" fillId="5" borderId="52" xfId="0" applyFont="1" applyFill="1" applyBorder="1" applyAlignment="1">
      <alignment wrapText="1"/>
    </xf>
    <xf numFmtId="4" fontId="23" fillId="3" borderId="53" xfId="0" applyNumberFormat="1" applyFont="1" applyFill="1" applyBorder="1" applyAlignment="1" applyProtection="1">
      <alignment vertical="center" wrapText="1"/>
      <protection locked="0"/>
    </xf>
    <xf numFmtId="4" fontId="23" fillId="4" borderId="53" xfId="0" applyNumberFormat="1" applyFont="1" applyFill="1" applyBorder="1" applyAlignment="1" applyProtection="1">
      <alignment vertical="center"/>
      <protection locked="0"/>
    </xf>
    <xf numFmtId="4" fontId="23" fillId="3" borderId="54" xfId="0" applyNumberFormat="1" applyFont="1" applyFill="1" applyBorder="1" applyAlignment="1" applyProtection="1">
      <alignment vertical="center" wrapText="1"/>
      <protection locked="0"/>
    </xf>
    <xf numFmtId="49" fontId="23" fillId="5" borderId="50" xfId="0" applyNumberFormat="1" applyFont="1" applyFill="1" applyBorder="1" applyAlignment="1"/>
    <xf numFmtId="164" fontId="23" fillId="3" borderId="5" xfId="0" applyNumberFormat="1" applyFont="1" applyFill="1" applyBorder="1" applyAlignment="1" applyProtection="1">
      <alignment vertical="center" wrapText="1"/>
      <protection locked="0"/>
    </xf>
    <xf numFmtId="0" fontId="23" fillId="5" borderId="50" xfId="0" applyFont="1" applyFill="1" applyBorder="1" applyAlignment="1"/>
    <xf numFmtId="4" fontId="23" fillId="3" borderId="29" xfId="0" applyNumberFormat="1" applyFont="1" applyFill="1" applyBorder="1" applyAlignment="1" applyProtection="1">
      <alignment vertical="center" wrapText="1"/>
      <protection locked="0"/>
    </xf>
    <xf numFmtId="4" fontId="23" fillId="4" borderId="0" xfId="0" applyNumberFormat="1" applyFont="1" applyFill="1" applyBorder="1" applyAlignment="1" applyProtection="1">
      <alignment vertical="center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2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24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2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44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9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3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2" xfId="0" applyNumberFormat="1" applyFont="1" applyFill="1" applyBorder="1" applyAlignment="1" applyProtection="1">
      <alignment horizontal="left" vertical="center" wrapText="1"/>
      <protection locked="0"/>
    </xf>
    <xf numFmtId="4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164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18" fillId="2" borderId="24" xfId="0" applyNumberFormat="1" applyFont="1" applyFill="1" applyBorder="1" applyAlignment="1" applyProtection="1">
      <alignment horizontal="left" vertical="center" wrapText="1"/>
      <protection locked="0"/>
    </xf>
    <xf numFmtId="4" fontId="10" fillId="2" borderId="24" xfId="0" applyNumberFormat="1" applyFont="1" applyFill="1" applyBorder="1" applyAlignment="1" applyProtection="1">
      <alignment horizontal="right" vertical="center" wrapText="1"/>
      <protection locked="0"/>
    </xf>
    <xf numFmtId="4" fontId="10" fillId="2" borderId="56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32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36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11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2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164" fontId="23" fillId="3" borderId="66" xfId="0" applyNumberFormat="1" applyFont="1" applyFill="1" applyBorder="1" applyAlignment="1" applyProtection="1">
      <alignment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9" xfId="0" applyNumberFormat="1" applyFont="1" applyFill="1" applyBorder="1" applyAlignment="1" applyProtection="1">
      <alignment horizontal="right" vertical="center" wrapText="1"/>
      <protection locked="0"/>
    </xf>
    <xf numFmtId="49" fontId="14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29" fillId="3" borderId="3" xfId="0" applyNumberFormat="1" applyFont="1" applyFill="1" applyBorder="1" applyAlignment="1" applyProtection="1">
      <alignment horizontal="left" vertical="center" wrapText="1"/>
      <protection locked="0"/>
    </xf>
    <xf numFmtId="4" fontId="15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" xfId="0" applyNumberFormat="1" applyFont="1" applyFill="1" applyBorder="1" applyAlignment="1" applyProtection="1">
      <alignment horizontal="left" vertical="center" wrapText="1"/>
      <protection locked="0"/>
    </xf>
    <xf numFmtId="4" fontId="18" fillId="2" borderId="1" xfId="0" applyNumberFormat="1" applyFont="1" applyFill="1" applyBorder="1" applyAlignment="1" applyProtection="1">
      <alignment horizontal="right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28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21" fillId="3" borderId="7" xfId="0" applyNumberFormat="1" applyFont="1" applyFill="1" applyBorder="1" applyAlignment="1" applyProtection="1">
      <alignment horizontal="right" vertical="center" wrapText="1"/>
      <protection locked="0"/>
    </xf>
    <xf numFmtId="4" fontId="21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13" fillId="3" borderId="18" xfId="0" applyNumberFormat="1" applyFont="1" applyFill="1" applyBorder="1" applyAlignment="1" applyProtection="1">
      <alignment horizontal="center" vertical="center" wrapText="1"/>
      <protection locked="0"/>
    </xf>
    <xf numFmtId="4" fontId="18" fillId="3" borderId="18" xfId="0" applyNumberFormat="1" applyFont="1" applyFill="1" applyBorder="1" applyAlignment="1" applyProtection="1">
      <alignment horizontal="right" vertical="center" wrapText="1"/>
      <protection locked="0"/>
    </xf>
    <xf numFmtId="4" fontId="15" fillId="3" borderId="36" xfId="0" applyNumberFormat="1" applyFont="1" applyFill="1" applyBorder="1" applyAlignment="1" applyProtection="1">
      <alignment horizontal="right" vertical="center" wrapText="1"/>
      <protection locked="0"/>
    </xf>
    <xf numFmtId="2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8" fillId="3" borderId="1" xfId="0" applyNumberFormat="1" applyFont="1" applyFill="1" applyBorder="1" applyAlignment="1" applyProtection="1">
      <alignment horizontal="right" vertical="center" wrapText="1"/>
      <protection locked="0"/>
    </xf>
    <xf numFmtId="2" fontId="8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15" fillId="3" borderId="8" xfId="0" applyNumberFormat="1" applyFont="1" applyFill="1" applyBorder="1" applyAlignment="1" applyProtection="1">
      <alignment horizontal="right" vertical="center" wrapText="1"/>
      <protection locked="0"/>
    </xf>
    <xf numFmtId="2" fontId="8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18" fillId="3" borderId="3" xfId="0" applyNumberFormat="1" applyFont="1" applyFill="1" applyBorder="1" applyAlignment="1" applyProtection="1">
      <alignment horizontal="right" vertical="center" wrapText="1"/>
      <protection locked="0"/>
    </xf>
    <xf numFmtId="164" fontId="20" fillId="3" borderId="2" xfId="0" applyNumberFormat="1" applyFont="1" applyFill="1" applyBorder="1" applyAlignment="1" applyProtection="1">
      <alignment horizontal="right" vertical="center" wrapText="1"/>
      <protection locked="0"/>
    </xf>
    <xf numFmtId="2" fontId="10" fillId="3" borderId="2" xfId="0" applyNumberFormat="1" applyFont="1" applyFill="1" applyBorder="1" applyAlignment="1" applyProtection="1">
      <alignment horizontal="right" vertical="center" wrapText="1"/>
      <protection locked="0"/>
    </xf>
    <xf numFmtId="4" fontId="15" fillId="3" borderId="1" xfId="0" applyNumberFormat="1" applyFont="1" applyFill="1" applyBorder="1" applyAlignment="1" applyProtection="1">
      <alignment horizontal="right" vertical="center" wrapText="1"/>
      <protection locked="0"/>
    </xf>
    <xf numFmtId="4" fontId="18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20" fillId="3" borderId="13" xfId="0" applyNumberFormat="1" applyFont="1" applyFill="1" applyBorder="1" applyAlignment="1" applyProtection="1">
      <alignment horizontal="right" vertical="center" wrapText="1"/>
      <protection locked="0"/>
    </xf>
    <xf numFmtId="4" fontId="20" fillId="3" borderId="5" xfId="0" applyNumberFormat="1" applyFont="1" applyFill="1" applyBorder="1" applyAlignment="1" applyProtection="1">
      <alignment horizontal="right" vertical="center" wrapText="1"/>
      <protection locked="0"/>
    </xf>
    <xf numFmtId="4" fontId="16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3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28" xfId="0" applyNumberFormat="1" applyFont="1" applyFill="1" applyBorder="1" applyAlignment="1" applyProtection="1">
      <alignment horizontal="center" vertical="center" wrapText="1"/>
      <protection locked="0"/>
    </xf>
    <xf numFmtId="4" fontId="7" fillId="3" borderId="6" xfId="0" applyNumberFormat="1" applyFont="1" applyFill="1" applyBorder="1" applyAlignment="1" applyProtection="1">
      <alignment horizontal="right" vertical="center" wrapText="1"/>
      <protection locked="0"/>
    </xf>
    <xf numFmtId="4" fontId="31" fillId="3" borderId="21" xfId="0" applyNumberFormat="1" applyFont="1" applyFill="1" applyBorder="1" applyAlignment="1" applyProtection="1">
      <alignment vertical="center" wrapText="1"/>
      <protection locked="0"/>
    </xf>
    <xf numFmtId="4" fontId="9" fillId="3" borderId="7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44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4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9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4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Fill="1" applyBorder="1" applyAlignment="1" applyProtection="1">
      <alignment horizontal="left"/>
      <protection locked="0"/>
    </xf>
    <xf numFmtId="49" fontId="8" fillId="3" borderId="28" xfId="0" applyNumberFormat="1" applyFont="1" applyFill="1" applyBorder="1" applyAlignment="1" applyProtection="1">
      <alignment horizontal="left" vertical="center" wrapText="1"/>
      <protection locked="0"/>
    </xf>
    <xf numFmtId="4" fontId="15" fillId="2" borderId="28" xfId="0" applyNumberFormat="1" applyFont="1" applyFill="1" applyBorder="1" applyAlignment="1" applyProtection="1">
      <alignment horizontal="right" vertical="center" wrapText="1"/>
      <protection locked="0"/>
    </xf>
    <xf numFmtId="4" fontId="15" fillId="2" borderId="36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28" xfId="0" applyNumberFormat="1" applyFont="1" applyFill="1" applyBorder="1" applyAlignment="1" applyProtection="1">
      <alignment horizontal="left" vertical="center" wrapText="1"/>
      <protection locked="0"/>
    </xf>
    <xf numFmtId="4" fontId="18" fillId="2" borderId="28" xfId="0" applyNumberFormat="1" applyFont="1" applyFill="1" applyBorder="1" applyAlignment="1" applyProtection="1">
      <alignment horizontal="right" vertical="center" wrapText="1"/>
      <protection locked="0"/>
    </xf>
    <xf numFmtId="4" fontId="29" fillId="3" borderId="11" xfId="0" applyNumberFormat="1" applyFont="1" applyFill="1" applyBorder="1" applyAlignment="1" applyProtection="1">
      <alignment horizontal="right" vertical="center" wrapText="1"/>
      <protection locked="0"/>
    </xf>
    <xf numFmtId="164" fontId="29" fillId="3" borderId="11" xfId="0" applyNumberFormat="1" applyFont="1" applyFill="1" applyBorder="1" applyAlignment="1" applyProtection="1">
      <alignment horizontal="right" vertical="center" wrapText="1"/>
      <protection locked="0"/>
    </xf>
    <xf numFmtId="49" fontId="29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14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6" xfId="0" applyNumberFormat="1" applyFont="1" applyFill="1" applyBorder="1" applyAlignment="1" applyProtection="1">
      <alignment horizontal="left" vertical="center" wrapText="1"/>
      <protection locked="0"/>
    </xf>
    <xf numFmtId="4" fontId="15" fillId="2" borderId="26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4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64" xfId="0" applyNumberFormat="1" applyFont="1" applyFill="1" applyBorder="1" applyAlignment="1" applyProtection="1">
      <alignment horizontal="center" vertical="center" wrapText="1"/>
      <protection locked="0"/>
    </xf>
    <xf numFmtId="49" fontId="19" fillId="3" borderId="6" xfId="0" applyNumberFormat="1" applyFont="1" applyFill="1" applyBorder="1" applyAlignment="1" applyProtection="1">
      <alignment horizontal="center" vertical="center" wrapText="1"/>
      <protection locked="0"/>
    </xf>
    <xf numFmtId="49" fontId="26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7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5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1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8" fillId="3" borderId="42" xfId="0" applyNumberFormat="1" applyFont="1" applyFill="1" applyBorder="1" applyAlignment="1" applyProtection="1">
      <alignment horizontal="center" vertical="center" wrapText="1"/>
      <protection locked="0"/>
    </xf>
    <xf numFmtId="164" fontId="8" fillId="3" borderId="28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67" xfId="0" applyNumberFormat="1" applyFont="1" applyFill="1" applyBorder="1" applyAlignment="1" applyProtection="1">
      <alignment horizontal="right" vertical="center" wrapText="1"/>
      <protection locked="0"/>
    </xf>
    <xf numFmtId="4" fontId="2" fillId="0" borderId="0" xfId="0" applyNumberFormat="1" applyFont="1" applyFill="1" applyBorder="1" applyAlignment="1" applyProtection="1">
      <alignment horizontal="left"/>
      <protection locked="0"/>
    </xf>
    <xf numFmtId="4" fontId="8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32" xfId="0" applyNumberFormat="1" applyFont="1" applyFill="1" applyBorder="1" applyAlignment="1" applyProtection="1">
      <alignment horizontal="right" vertical="center" wrapText="1"/>
      <protection locked="0"/>
    </xf>
    <xf numFmtId="0" fontId="25" fillId="4" borderId="0" xfId="0" applyNumberFormat="1" applyFont="1" applyFill="1" applyBorder="1" applyAlignment="1" applyProtection="1">
      <alignment horizontal="center" vertical="center"/>
      <protection locked="0"/>
    </xf>
    <xf numFmtId="49" fontId="8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9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9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9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5" xfId="0" applyNumberFormat="1" applyFont="1" applyFill="1" applyBorder="1" applyAlignment="1" applyProtection="1">
      <alignment horizontal="right" vertical="center" wrapText="1"/>
      <protection locked="0"/>
    </xf>
    <xf numFmtId="49" fontId="9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9" fillId="3" borderId="7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44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43" xfId="0" applyNumberFormat="1" applyFont="1" applyFill="1" applyBorder="1" applyAlignment="1" applyProtection="1">
      <alignment horizontal="right" vertical="center" wrapText="1"/>
      <protection locked="0"/>
    </xf>
    <xf numFmtId="49" fontId="10" fillId="3" borderId="8" xfId="0" applyNumberFormat="1" applyFont="1" applyFill="1" applyBorder="1" applyAlignment="1" applyProtection="1">
      <alignment horizontal="center" vertical="center" wrapText="1"/>
      <protection locked="0"/>
    </xf>
    <xf numFmtId="4" fontId="8" fillId="3" borderId="8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43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18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45" xfId="0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0" applyNumberFormat="1" applyFont="1" applyFill="1" applyBorder="1" applyAlignment="1" applyProtection="1">
      <alignment horizontal="left"/>
      <protection locked="0"/>
    </xf>
    <xf numFmtId="49" fontId="7" fillId="3" borderId="9" xfId="0" applyNumberFormat="1" applyFont="1" applyFill="1" applyBorder="1" applyAlignment="1" applyProtection="1">
      <alignment horizontal="center" vertical="center" wrapText="1"/>
      <protection locked="0"/>
    </xf>
    <xf numFmtId="49" fontId="7" fillId="3" borderId="1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4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57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9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23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45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58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6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2" xfId="0" applyNumberFormat="1" applyFont="1" applyFill="1" applyBorder="1" applyAlignment="1" applyProtection="1">
      <alignment horizontal="center" vertical="center" wrapText="1"/>
      <protection locked="0"/>
    </xf>
    <xf numFmtId="4" fontId="9" fillId="3" borderId="22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55" xfId="0" applyNumberFormat="1" applyFont="1" applyFill="1" applyBorder="1" applyAlignment="1" applyProtection="1">
      <alignment horizontal="right" vertical="center" wrapText="1"/>
      <protection locked="0"/>
    </xf>
    <xf numFmtId="4" fontId="14" fillId="3" borderId="7" xfId="0" applyNumberFormat="1" applyFont="1" applyFill="1" applyBorder="1" applyAlignment="1" applyProtection="1">
      <alignment horizontal="right" vertical="center" wrapText="1"/>
      <protection locked="0"/>
    </xf>
    <xf numFmtId="4" fontId="14" fillId="3" borderId="44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9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15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59" xfId="0" applyNumberFormat="1" applyFont="1" applyFill="1" applyBorder="1" applyAlignment="1" applyProtection="1">
      <alignment horizontal="right" vertical="center" wrapText="1"/>
      <protection locked="0"/>
    </xf>
    <xf numFmtId="49" fontId="14" fillId="3" borderId="7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0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42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0" borderId="0" xfId="0" applyNumberFormat="1" applyFont="1" applyFill="1" applyBorder="1" applyAlignment="1" applyProtection="1">
      <alignment horizontal="left"/>
      <protection locked="0"/>
    </xf>
    <xf numFmtId="49" fontId="8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60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61" xfId="0" applyNumberFormat="1" applyFont="1" applyFill="1" applyBorder="1" applyAlignment="1" applyProtection="1">
      <alignment horizontal="center" vertical="center" wrapText="1"/>
      <protection locked="0"/>
    </xf>
    <xf numFmtId="49" fontId="11" fillId="3" borderId="62" xfId="0" applyNumberFormat="1" applyFont="1" applyFill="1" applyBorder="1" applyAlignment="1" applyProtection="1">
      <alignment horizontal="center" vertical="center" wrapText="1"/>
      <protection locked="0"/>
    </xf>
    <xf numFmtId="4" fontId="27" fillId="3" borderId="63" xfId="0" applyNumberFormat="1" applyFont="1" applyFill="1" applyBorder="1" applyAlignment="1" applyProtection="1">
      <alignment vertical="center" wrapText="1"/>
      <protection locked="0"/>
    </xf>
    <xf numFmtId="4" fontId="27" fillId="3" borderId="61" xfId="0" applyNumberFormat="1" applyFont="1" applyFill="1" applyBorder="1" applyAlignment="1" applyProtection="1">
      <alignment vertical="center" wrapText="1"/>
      <protection locked="0"/>
    </xf>
    <xf numFmtId="4" fontId="8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8" fillId="2" borderId="40" xfId="0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NumberFormat="1" applyFont="1" applyFill="1" applyBorder="1" applyAlignment="1" applyProtection="1">
      <alignment horizontal="left" wrapText="1"/>
      <protection locked="0"/>
    </xf>
    <xf numFmtId="0" fontId="6" fillId="0" borderId="0" xfId="0" applyNumberFormat="1" applyFont="1" applyFill="1" applyBorder="1" applyAlignment="1" applyProtection="1">
      <alignment horizontal="center"/>
      <protection locked="0"/>
    </xf>
    <xf numFmtId="49" fontId="6" fillId="2" borderId="0" xfId="0" applyNumberFormat="1" applyFont="1" applyFill="1" applyBorder="1" applyAlignment="1" applyProtection="1">
      <alignment horizontal="center" vertical="top" wrapText="1"/>
      <protection locked="0"/>
    </xf>
    <xf numFmtId="4" fontId="8" fillId="3" borderId="40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28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36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2" xfId="0" applyNumberFormat="1" applyFont="1" applyFill="1" applyBorder="1" applyAlignment="1" applyProtection="1">
      <alignment horizontal="center" vertical="center" wrapText="1"/>
      <protection locked="0"/>
    </xf>
    <xf numFmtId="4" fontId="9" fillId="3" borderId="12" xfId="0" applyNumberFormat="1" applyFont="1" applyFill="1" applyBorder="1" applyAlignment="1" applyProtection="1">
      <alignment horizontal="right" vertical="center" wrapText="1"/>
      <protection locked="0"/>
    </xf>
    <xf numFmtId="4" fontId="9" fillId="3" borderId="64" xfId="0" applyNumberFormat="1" applyFont="1" applyFill="1" applyBorder="1" applyAlignment="1" applyProtection="1">
      <alignment horizontal="right" vertical="center" wrapText="1"/>
      <protection locked="0"/>
    </xf>
    <xf numFmtId="49" fontId="14" fillId="3" borderId="10" xfId="0" applyNumberFormat="1" applyFont="1" applyFill="1" applyBorder="1" applyAlignment="1" applyProtection="1">
      <alignment horizontal="center" vertical="center" wrapText="1"/>
      <protection locked="0"/>
    </xf>
    <xf numFmtId="4" fontId="29" fillId="3" borderId="10" xfId="0" applyNumberFormat="1" applyFont="1" applyFill="1" applyBorder="1" applyAlignment="1" applyProtection="1">
      <alignment horizontal="right" vertical="center" wrapText="1"/>
      <protection locked="0"/>
    </xf>
    <xf numFmtId="4" fontId="29" fillId="3" borderId="32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28" xfId="0" applyNumberFormat="1" applyFont="1" applyFill="1" applyBorder="1" applyAlignment="1" applyProtection="1">
      <alignment horizontal="right" vertical="center" wrapText="1"/>
      <protection locked="0"/>
    </xf>
    <xf numFmtId="4" fontId="8" fillId="3" borderId="46" xfId="0" applyNumberFormat="1" applyFont="1" applyFill="1" applyBorder="1" applyAlignment="1" applyProtection="1">
      <alignment horizontal="right" vertical="center" wrapText="1"/>
      <protection locked="0"/>
    </xf>
    <xf numFmtId="49" fontId="8" fillId="3" borderId="16" xfId="0" applyNumberFormat="1" applyFont="1" applyFill="1" applyBorder="1" applyAlignment="1" applyProtection="1">
      <alignment horizontal="center" vertical="center" wrapText="1"/>
      <protection locked="0"/>
    </xf>
    <xf numFmtId="49" fontId="8" fillId="3" borderId="40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24" xfId="0" applyNumberFormat="1" applyFont="1" applyFill="1" applyBorder="1" applyAlignment="1" applyProtection="1">
      <alignment horizontal="center" vertical="center" wrapText="1"/>
      <protection locked="0"/>
    </xf>
    <xf numFmtId="4" fontId="10" fillId="3" borderId="24" xfId="0" applyNumberFormat="1" applyFont="1" applyFill="1" applyBorder="1" applyAlignment="1" applyProtection="1">
      <alignment horizontal="right" vertical="center" wrapText="1"/>
      <protection locked="0"/>
    </xf>
    <xf numFmtId="4" fontId="10" fillId="3" borderId="56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0C0C0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58"/>
  <sheetViews>
    <sheetView showGridLines="0" tabSelected="1" view="pageLayout" zoomScaleNormal="130" workbookViewId="0">
      <selection sqref="A1:H1"/>
    </sheetView>
  </sheetViews>
  <sheetFormatPr defaultRowHeight="13.2"/>
  <cols>
    <col min="1" max="1" width="2.42578125" customWidth="1"/>
    <col min="2" max="2" width="5.28515625" customWidth="1"/>
    <col min="3" max="3" width="8.28515625" customWidth="1"/>
    <col min="4" max="4" width="1.140625" hidden="1" customWidth="1"/>
    <col min="5" max="5" width="6" customWidth="1"/>
    <col min="6" max="6" width="37.42578125" customWidth="1"/>
    <col min="7" max="7" width="14.42578125" customWidth="1"/>
    <col min="8" max="8" width="1.140625" hidden="1" customWidth="1"/>
    <col min="9" max="9" width="13.7109375" customWidth="1"/>
    <col min="10" max="10" width="10.140625" customWidth="1"/>
    <col min="11" max="11" width="11.7109375" customWidth="1"/>
    <col min="12" max="17" width="9.28515625" hidden="1" customWidth="1"/>
    <col min="18" max="18" width="19.85546875" customWidth="1"/>
    <col min="19" max="19" width="21.7109375" customWidth="1"/>
  </cols>
  <sheetData>
    <row r="1" spans="1:17" ht="43.5" customHeight="1">
      <c r="A1" s="378"/>
      <c r="B1" s="378"/>
      <c r="C1" s="378"/>
      <c r="D1" s="378"/>
      <c r="E1" s="378"/>
      <c r="F1" s="378"/>
      <c r="G1" s="378"/>
      <c r="H1" s="378"/>
      <c r="I1" s="413" t="s">
        <v>396</v>
      </c>
      <c r="J1" s="413"/>
      <c r="K1" s="413"/>
      <c r="L1" s="413"/>
      <c r="M1" s="413"/>
      <c r="N1" s="413"/>
      <c r="O1" s="413"/>
      <c r="P1" s="413"/>
      <c r="Q1" s="413"/>
    </row>
    <row r="2" spans="1:17" ht="19.5" customHeight="1">
      <c r="A2" s="1"/>
      <c r="B2" s="414" t="s">
        <v>210</v>
      </c>
      <c r="C2" s="414"/>
      <c r="D2" s="414"/>
      <c r="E2" s="414"/>
      <c r="F2" s="414"/>
      <c r="G2" s="414"/>
      <c r="H2" s="414"/>
      <c r="I2" s="414"/>
      <c r="J2" s="414"/>
      <c r="K2" s="414"/>
      <c r="L2" s="3"/>
      <c r="M2" s="3"/>
      <c r="N2" s="3"/>
      <c r="O2" s="3"/>
      <c r="P2" s="3"/>
      <c r="Q2" s="3"/>
    </row>
    <row r="3" spans="1:17" ht="13.5" customHeight="1">
      <c r="A3" s="1"/>
      <c r="B3" s="4"/>
      <c r="C3" s="4"/>
      <c r="D3" s="4"/>
      <c r="E3" s="414" t="s">
        <v>195</v>
      </c>
      <c r="F3" s="414"/>
      <c r="G3" s="414"/>
      <c r="H3" s="414"/>
      <c r="I3" s="414"/>
      <c r="J3" s="414"/>
      <c r="K3" s="5"/>
      <c r="L3" s="3"/>
      <c r="M3" s="3"/>
      <c r="N3" s="3"/>
      <c r="O3" s="3"/>
      <c r="P3" s="3"/>
      <c r="Q3" s="3"/>
    </row>
    <row r="4" spans="1:17" ht="15.75" customHeight="1">
      <c r="A4" s="2"/>
      <c r="B4" s="415" t="s">
        <v>373</v>
      </c>
      <c r="C4" s="415"/>
      <c r="D4" s="415"/>
      <c r="E4" s="415"/>
      <c r="F4" s="415"/>
      <c r="G4" s="415"/>
      <c r="H4" s="415"/>
      <c r="I4" s="415"/>
      <c r="J4" s="415"/>
      <c r="K4" s="415"/>
    </row>
    <row r="5" spans="1:17" ht="38.25" customHeight="1">
      <c r="A5" s="90"/>
      <c r="B5" s="42" t="s">
        <v>0</v>
      </c>
      <c r="C5" s="379" t="s">
        <v>1</v>
      </c>
      <c r="D5" s="379"/>
      <c r="E5" s="42" t="s">
        <v>196</v>
      </c>
      <c r="F5" s="42" t="s">
        <v>2</v>
      </c>
      <c r="G5" s="379" t="s">
        <v>193</v>
      </c>
      <c r="H5" s="380"/>
      <c r="I5" s="43" t="s">
        <v>191</v>
      </c>
      <c r="J5" s="288" t="s">
        <v>192</v>
      </c>
      <c r="K5" s="289" t="s">
        <v>194</v>
      </c>
    </row>
    <row r="6" spans="1:17" ht="12.75" customHeight="1">
      <c r="A6" s="90"/>
      <c r="B6" s="42" t="s">
        <v>197</v>
      </c>
      <c r="C6" s="42" t="s">
        <v>198</v>
      </c>
      <c r="D6" s="42"/>
      <c r="E6" s="42" t="s">
        <v>199</v>
      </c>
      <c r="F6" s="42" t="s">
        <v>200</v>
      </c>
      <c r="G6" s="52" t="s">
        <v>201</v>
      </c>
      <c r="H6" s="52"/>
      <c r="I6" s="43" t="s">
        <v>202</v>
      </c>
      <c r="J6" s="43" t="s">
        <v>203</v>
      </c>
      <c r="K6" s="43" t="s">
        <v>204</v>
      </c>
    </row>
    <row r="7" spans="1:17" ht="17.100000000000001" customHeight="1" thickBot="1">
      <c r="A7" s="37"/>
      <c r="B7" s="269" t="s">
        <v>3</v>
      </c>
      <c r="C7" s="381"/>
      <c r="D7" s="382"/>
      <c r="E7" s="269"/>
      <c r="F7" s="17" t="s">
        <v>4</v>
      </c>
      <c r="G7" s="290">
        <f>SUM(G8+G10+G12)</f>
        <v>1566814.25</v>
      </c>
      <c r="H7" s="291" t="s">
        <v>256</v>
      </c>
      <c r="I7" s="15">
        <f>SUM(I8+I10+I12)</f>
        <v>1566165.48</v>
      </c>
      <c r="J7" s="18">
        <v>0.999</v>
      </c>
      <c r="K7" s="15">
        <f>SUM(K8+K10+K12)</f>
        <v>0</v>
      </c>
    </row>
    <row r="8" spans="1:17" ht="12.75" customHeight="1" thickTop="1">
      <c r="A8" s="37"/>
      <c r="B8" s="19"/>
      <c r="C8" s="385" t="s">
        <v>333</v>
      </c>
      <c r="D8" s="386"/>
      <c r="E8" s="292"/>
      <c r="F8" s="64" t="s">
        <v>334</v>
      </c>
      <c r="G8" s="293">
        <v>100000</v>
      </c>
      <c r="H8" s="294" t="s">
        <v>257</v>
      </c>
      <c r="I8" s="48">
        <v>100000</v>
      </c>
      <c r="J8" s="102">
        <f>SUM(I8/G8)</f>
        <v>1</v>
      </c>
      <c r="K8" s="48">
        <v>0</v>
      </c>
    </row>
    <row r="9" spans="1:17" ht="49.2" customHeight="1">
      <c r="A9" s="37"/>
      <c r="B9" s="267"/>
      <c r="C9" s="383"/>
      <c r="D9" s="384"/>
      <c r="E9" s="267" t="s">
        <v>173</v>
      </c>
      <c r="F9" s="20" t="s">
        <v>174</v>
      </c>
      <c r="G9" s="159">
        <v>100000</v>
      </c>
      <c r="H9" s="159" t="s">
        <v>258</v>
      </c>
      <c r="I9" s="238">
        <v>100000</v>
      </c>
      <c r="J9" s="239">
        <f t="shared" ref="J9:J35" si="0">I9/G9</f>
        <v>1</v>
      </c>
      <c r="K9" s="238">
        <v>0</v>
      </c>
    </row>
    <row r="10" spans="1:17" ht="12.75" customHeight="1">
      <c r="A10" s="37"/>
      <c r="B10" s="19"/>
      <c r="C10" s="363" t="s">
        <v>13</v>
      </c>
      <c r="D10" s="363"/>
      <c r="E10" s="26"/>
      <c r="F10" s="27" t="s">
        <v>14</v>
      </c>
      <c r="G10" s="181">
        <v>15000</v>
      </c>
      <c r="H10" s="160" t="s">
        <v>259</v>
      </c>
      <c r="I10" s="271">
        <v>14351.23</v>
      </c>
      <c r="J10" s="31">
        <f t="shared" si="0"/>
        <v>0.95674866666666669</v>
      </c>
      <c r="K10" s="295">
        <v>0</v>
      </c>
    </row>
    <row r="11" spans="1:17" ht="34.5" customHeight="1">
      <c r="A11" s="37"/>
      <c r="B11" s="267"/>
      <c r="C11" s="362"/>
      <c r="D11" s="362"/>
      <c r="E11" s="29" t="s">
        <v>15</v>
      </c>
      <c r="F11" s="30" t="s">
        <v>16</v>
      </c>
      <c r="G11" s="160">
        <v>15000</v>
      </c>
      <c r="H11" s="160" t="s">
        <v>259</v>
      </c>
      <c r="I11" s="11">
        <v>14351.23</v>
      </c>
      <c r="J11" s="31">
        <f t="shared" si="0"/>
        <v>0.95674866666666669</v>
      </c>
      <c r="K11" s="296">
        <v>0</v>
      </c>
    </row>
    <row r="12" spans="1:17" ht="13.8" customHeight="1">
      <c r="A12" s="37"/>
      <c r="B12" s="19"/>
      <c r="C12" s="363" t="s">
        <v>19</v>
      </c>
      <c r="D12" s="363"/>
      <c r="E12" s="26"/>
      <c r="F12" s="27" t="s">
        <v>20</v>
      </c>
      <c r="G12" s="181">
        <f>SUM(G13:G18)</f>
        <v>1451814.25</v>
      </c>
      <c r="H12" s="181">
        <f t="shared" ref="H12:I12" si="1">SUM(H13:H18)</f>
        <v>0</v>
      </c>
      <c r="I12" s="181">
        <f t="shared" si="1"/>
        <v>1451814.25</v>
      </c>
      <c r="J12" s="28">
        <f t="shared" si="0"/>
        <v>1</v>
      </c>
      <c r="K12" s="295">
        <f>SUM(K16:K18)</f>
        <v>0</v>
      </c>
    </row>
    <row r="13" spans="1:17" ht="12.6" customHeight="1">
      <c r="A13" s="37"/>
      <c r="B13" s="19"/>
      <c r="C13" s="230"/>
      <c r="D13" s="230"/>
      <c r="E13" s="69" t="s">
        <v>5</v>
      </c>
      <c r="F13" s="34" t="s">
        <v>6</v>
      </c>
      <c r="G13" s="182">
        <v>11913.6</v>
      </c>
      <c r="H13" s="160"/>
      <c r="I13" s="182">
        <v>11913.6</v>
      </c>
      <c r="J13" s="36">
        <f t="shared" si="0"/>
        <v>1</v>
      </c>
      <c r="K13" s="297">
        <v>0</v>
      </c>
    </row>
    <row r="14" spans="1:17" ht="12.6" customHeight="1">
      <c r="A14" s="37"/>
      <c r="B14" s="19"/>
      <c r="C14" s="230"/>
      <c r="D14" s="230"/>
      <c r="E14" s="267" t="s">
        <v>9</v>
      </c>
      <c r="F14" s="20" t="s">
        <v>10</v>
      </c>
      <c r="G14" s="159">
        <v>2037.22</v>
      </c>
      <c r="H14" s="160" t="s">
        <v>241</v>
      </c>
      <c r="I14" s="159">
        <v>2037.22</v>
      </c>
      <c r="J14" s="239">
        <f t="shared" si="0"/>
        <v>1</v>
      </c>
      <c r="K14" s="297">
        <v>0</v>
      </c>
    </row>
    <row r="15" spans="1:17" ht="24.6" customHeight="1">
      <c r="A15" s="37"/>
      <c r="B15" s="19"/>
      <c r="C15" s="230"/>
      <c r="D15" s="230"/>
      <c r="E15" s="267" t="s">
        <v>21</v>
      </c>
      <c r="F15" s="20" t="s">
        <v>371</v>
      </c>
      <c r="G15" s="159">
        <v>291.89999999999998</v>
      </c>
      <c r="H15" s="160" t="s">
        <v>242</v>
      </c>
      <c r="I15" s="159">
        <v>291.89999999999998</v>
      </c>
      <c r="J15" s="239">
        <f t="shared" si="0"/>
        <v>1</v>
      </c>
      <c r="K15" s="297">
        <v>0</v>
      </c>
    </row>
    <row r="16" spans="1:17" ht="17.100000000000001" customHeight="1">
      <c r="A16" s="37"/>
      <c r="B16" s="267"/>
      <c r="C16" s="362"/>
      <c r="D16" s="362"/>
      <c r="E16" s="267" t="s">
        <v>24</v>
      </c>
      <c r="F16" s="20" t="s">
        <v>25</v>
      </c>
      <c r="G16" s="159">
        <v>1695.23</v>
      </c>
      <c r="H16" s="160" t="s">
        <v>260</v>
      </c>
      <c r="I16" s="159">
        <v>1695.23</v>
      </c>
      <c r="J16" s="239">
        <f t="shared" si="0"/>
        <v>1</v>
      </c>
      <c r="K16" s="297">
        <v>0</v>
      </c>
    </row>
    <row r="17" spans="1:20" ht="13.8" customHeight="1">
      <c r="A17" s="37"/>
      <c r="B17" s="267"/>
      <c r="C17" s="362"/>
      <c r="D17" s="362"/>
      <c r="E17" s="267" t="s">
        <v>26</v>
      </c>
      <c r="F17" s="20" t="s">
        <v>27</v>
      </c>
      <c r="G17" s="159">
        <v>12529</v>
      </c>
      <c r="H17" s="160" t="s">
        <v>261</v>
      </c>
      <c r="I17" s="159">
        <v>12529</v>
      </c>
      <c r="J17" s="239">
        <f t="shared" si="0"/>
        <v>1</v>
      </c>
      <c r="K17" s="297">
        <v>0</v>
      </c>
    </row>
    <row r="18" spans="1:20" ht="15.6" customHeight="1">
      <c r="A18" s="37"/>
      <c r="B18" s="267"/>
      <c r="C18" s="362"/>
      <c r="D18" s="362"/>
      <c r="E18" s="23" t="s">
        <v>28</v>
      </c>
      <c r="F18" s="24" t="s">
        <v>29</v>
      </c>
      <c r="G18" s="298">
        <v>1423347.3</v>
      </c>
      <c r="H18" s="160" t="s">
        <v>262</v>
      </c>
      <c r="I18" s="298">
        <v>1423347.3</v>
      </c>
      <c r="J18" s="25">
        <f>I18/G18</f>
        <v>1</v>
      </c>
      <c r="K18" s="299">
        <v>0</v>
      </c>
    </row>
    <row r="19" spans="1:20" ht="17.100000000000001" customHeight="1" thickBot="1">
      <c r="A19" s="37"/>
      <c r="B19" s="269" t="s">
        <v>30</v>
      </c>
      <c r="C19" s="368"/>
      <c r="D19" s="368"/>
      <c r="E19" s="269"/>
      <c r="F19" s="17" t="s">
        <v>31</v>
      </c>
      <c r="G19" s="369">
        <f>SUM(G20+G22+G24+G31)</f>
        <v>4389643.4799999995</v>
      </c>
      <c r="H19" s="370"/>
      <c r="I19" s="15">
        <f>SUM(I20+I22+I24+I31)</f>
        <v>4117587.34</v>
      </c>
      <c r="J19" s="18">
        <f t="shared" si="0"/>
        <v>0.93802318087117187</v>
      </c>
      <c r="K19" s="15">
        <f>SUM(K20+K22+K24+K31)</f>
        <v>32253.66</v>
      </c>
    </row>
    <row r="20" spans="1:20" ht="17.100000000000001" customHeight="1" thickTop="1">
      <c r="A20" s="37"/>
      <c r="B20" s="19"/>
      <c r="C20" s="387" t="s">
        <v>32</v>
      </c>
      <c r="D20" s="387"/>
      <c r="E20" s="119"/>
      <c r="F20" s="120" t="s">
        <v>33</v>
      </c>
      <c r="G20" s="301">
        <v>1182.4000000000001</v>
      </c>
      <c r="H20" s="159" t="s">
        <v>263</v>
      </c>
      <c r="I20" s="49">
        <v>1182.4000000000001</v>
      </c>
      <c r="J20" s="302">
        <f t="shared" si="0"/>
        <v>1</v>
      </c>
      <c r="K20" s="303">
        <v>0</v>
      </c>
    </row>
    <row r="21" spans="1:20" ht="22.5" customHeight="1">
      <c r="A21" s="37"/>
      <c r="B21" s="268"/>
      <c r="C21" s="388"/>
      <c r="D21" s="388"/>
      <c r="E21" s="250" t="s">
        <v>244</v>
      </c>
      <c r="F21" s="284" t="s">
        <v>243</v>
      </c>
      <c r="G21" s="304">
        <v>1182.4000000000001</v>
      </c>
      <c r="H21" s="304" t="s">
        <v>263</v>
      </c>
      <c r="I21" s="11">
        <v>1182.4000000000001</v>
      </c>
      <c r="J21" s="31">
        <f t="shared" si="0"/>
        <v>1</v>
      </c>
      <c r="K21" s="296">
        <v>0</v>
      </c>
    </row>
    <row r="22" spans="1:20" ht="17.100000000000001" customHeight="1">
      <c r="A22" s="37"/>
      <c r="B22" s="19"/>
      <c r="C22" s="387" t="s">
        <v>34</v>
      </c>
      <c r="D22" s="387"/>
      <c r="E22" s="119"/>
      <c r="F22" s="120" t="s">
        <v>35</v>
      </c>
      <c r="G22" s="301">
        <v>9105.98</v>
      </c>
      <c r="H22" s="159" t="s">
        <v>264</v>
      </c>
      <c r="I22" s="49">
        <v>9105.98</v>
      </c>
      <c r="J22" s="78">
        <f t="shared" si="0"/>
        <v>1</v>
      </c>
      <c r="K22" s="303">
        <v>0</v>
      </c>
      <c r="T22" s="258"/>
    </row>
    <row r="23" spans="1:20" ht="24.75" customHeight="1">
      <c r="A23" s="37"/>
      <c r="B23" s="268"/>
      <c r="C23" s="388"/>
      <c r="D23" s="388"/>
      <c r="E23" s="250" t="s">
        <v>244</v>
      </c>
      <c r="F23" s="284" t="s">
        <v>243</v>
      </c>
      <c r="G23" s="304">
        <v>9105.98</v>
      </c>
      <c r="H23" s="304" t="s">
        <v>265</v>
      </c>
      <c r="I23" s="11">
        <v>9105.98</v>
      </c>
      <c r="J23" s="31">
        <f t="shared" si="0"/>
        <v>1</v>
      </c>
      <c r="K23" s="296">
        <v>0</v>
      </c>
    </row>
    <row r="24" spans="1:20" ht="17.100000000000001" customHeight="1">
      <c r="A24" s="37"/>
      <c r="B24" s="19"/>
      <c r="C24" s="373" t="s">
        <v>36</v>
      </c>
      <c r="D24" s="373"/>
      <c r="E24" s="38"/>
      <c r="F24" s="39" t="s">
        <v>37</v>
      </c>
      <c r="G24" s="305">
        <f>SUM(G25+G26+G28+G29+G27+G30)</f>
        <v>4376895.0999999996</v>
      </c>
      <c r="H24" s="305">
        <f t="shared" ref="H24:I24" si="2">SUM(H25+H26+H28+H29+H27+H30)</f>
        <v>2868889.46</v>
      </c>
      <c r="I24" s="305">
        <f t="shared" si="2"/>
        <v>4107298.96</v>
      </c>
      <c r="J24" s="40">
        <f t="shared" si="0"/>
        <v>0.93840470611233073</v>
      </c>
      <c r="K24" s="13">
        <f>SUM(K25:K30)</f>
        <v>32253.66</v>
      </c>
    </row>
    <row r="25" spans="1:20" ht="15.6" customHeight="1">
      <c r="A25" s="37"/>
      <c r="B25" s="88"/>
      <c r="C25" s="362"/>
      <c r="D25" s="362"/>
      <c r="E25" s="33" t="s">
        <v>24</v>
      </c>
      <c r="F25" s="34" t="s">
        <v>25</v>
      </c>
      <c r="G25" s="142">
        <v>11000</v>
      </c>
      <c r="H25" s="141" t="s">
        <v>156</v>
      </c>
      <c r="I25" s="35">
        <v>10140</v>
      </c>
      <c r="J25" s="36">
        <f t="shared" si="0"/>
        <v>0.92181818181818187</v>
      </c>
      <c r="K25" s="35">
        <v>0</v>
      </c>
    </row>
    <row r="26" spans="1:20" ht="13.2" customHeight="1">
      <c r="A26" s="37"/>
      <c r="B26" s="88"/>
      <c r="C26" s="88"/>
      <c r="D26" s="88"/>
      <c r="E26" s="88" t="s">
        <v>26</v>
      </c>
      <c r="F26" s="8" t="s">
        <v>27</v>
      </c>
      <c r="G26" s="139">
        <v>602540</v>
      </c>
      <c r="H26" s="141"/>
      <c r="I26" s="21">
        <v>442519.88</v>
      </c>
      <c r="J26" s="22">
        <f t="shared" si="0"/>
        <v>0.73442407143094235</v>
      </c>
      <c r="K26" s="21">
        <v>32253.66</v>
      </c>
    </row>
    <row r="27" spans="1:20" s="321" customFormat="1" ht="13.2" customHeight="1">
      <c r="A27" s="37"/>
      <c r="B27" s="315"/>
      <c r="C27" s="315"/>
      <c r="D27" s="315"/>
      <c r="E27" s="315" t="s">
        <v>28</v>
      </c>
      <c r="F27" s="8" t="s">
        <v>29</v>
      </c>
      <c r="G27" s="139">
        <v>857.6</v>
      </c>
      <c r="H27" s="141"/>
      <c r="I27" s="238">
        <v>220</v>
      </c>
      <c r="J27" s="239">
        <f t="shared" si="0"/>
        <v>0.25652985074626866</v>
      </c>
      <c r="K27" s="238">
        <v>0</v>
      </c>
    </row>
    <row r="28" spans="1:20" ht="24.6" customHeight="1">
      <c r="A28" s="37"/>
      <c r="B28" s="88"/>
      <c r="C28" s="362"/>
      <c r="D28" s="362"/>
      <c r="E28" s="265" t="s">
        <v>244</v>
      </c>
      <c r="F28" s="20" t="s">
        <v>243</v>
      </c>
      <c r="G28" s="139">
        <v>1036.8399999999999</v>
      </c>
      <c r="H28" s="141"/>
      <c r="I28" s="238">
        <v>1036.8399999999999</v>
      </c>
      <c r="J28" s="239">
        <f t="shared" ref="J28" si="3">I28/G28</f>
        <v>1</v>
      </c>
      <c r="K28" s="238">
        <v>0</v>
      </c>
    </row>
    <row r="29" spans="1:20" ht="22.8" customHeight="1">
      <c r="A29" s="37"/>
      <c r="B29" s="113"/>
      <c r="C29" s="113"/>
      <c r="D29" s="113"/>
      <c r="E29" s="315" t="s">
        <v>356</v>
      </c>
      <c r="F29" s="282" t="s">
        <v>368</v>
      </c>
      <c r="G29" s="139">
        <v>81617</v>
      </c>
      <c r="H29" s="141"/>
      <c r="I29" s="21">
        <v>78563</v>
      </c>
      <c r="J29" s="22">
        <f t="shared" si="0"/>
        <v>0.96258132496906279</v>
      </c>
      <c r="K29" s="21">
        <v>0</v>
      </c>
    </row>
    <row r="30" spans="1:20" s="321" customFormat="1" ht="22.8" customHeight="1">
      <c r="A30" s="37"/>
      <c r="B30" s="315"/>
      <c r="C30" s="196"/>
      <c r="D30" s="196"/>
      <c r="E30" s="196" t="s">
        <v>17</v>
      </c>
      <c r="F30" s="333" t="s">
        <v>18</v>
      </c>
      <c r="G30" s="334">
        <v>3679843.66</v>
      </c>
      <c r="H30" s="335" t="s">
        <v>266</v>
      </c>
      <c r="I30" s="12">
        <v>3574819.24</v>
      </c>
      <c r="J30" s="25">
        <f t="shared" ref="J30" si="4">I30/G30</f>
        <v>0.9714595429306907</v>
      </c>
      <c r="K30" s="12">
        <v>0</v>
      </c>
    </row>
    <row r="31" spans="1:20" ht="15" customHeight="1">
      <c r="A31" s="37"/>
      <c r="B31" s="220"/>
      <c r="C31" s="310" t="s">
        <v>374</v>
      </c>
      <c r="D31" s="310"/>
      <c r="E31" s="310"/>
      <c r="F31" s="336" t="s">
        <v>20</v>
      </c>
      <c r="G31" s="337">
        <f>SUM(G32)</f>
        <v>2460</v>
      </c>
      <c r="H31" s="337">
        <f t="shared" ref="H31:I31" si="5">SUM(H32)</f>
        <v>0</v>
      </c>
      <c r="I31" s="337">
        <f t="shared" si="5"/>
        <v>0</v>
      </c>
      <c r="J31" s="40">
        <f t="shared" si="0"/>
        <v>0</v>
      </c>
      <c r="K31" s="13">
        <v>0</v>
      </c>
    </row>
    <row r="32" spans="1:20" ht="21" customHeight="1">
      <c r="A32" s="37"/>
      <c r="B32" s="88"/>
      <c r="C32" s="88"/>
      <c r="D32" s="88"/>
      <c r="E32" s="315" t="s">
        <v>375</v>
      </c>
      <c r="F32" s="20" t="s">
        <v>376</v>
      </c>
      <c r="G32" s="139">
        <v>2460</v>
      </c>
      <c r="H32" s="143" t="s">
        <v>266</v>
      </c>
      <c r="I32" s="21">
        <v>0</v>
      </c>
      <c r="J32" s="22">
        <f t="shared" si="0"/>
        <v>0</v>
      </c>
      <c r="K32" s="21">
        <v>0</v>
      </c>
    </row>
    <row r="33" spans="1:11" s="321" customFormat="1" ht="16.2" customHeight="1" thickBot="1">
      <c r="A33" s="37"/>
      <c r="B33" s="327" t="s">
        <v>38</v>
      </c>
      <c r="C33" s="399"/>
      <c r="D33" s="399"/>
      <c r="E33" s="327"/>
      <c r="F33" s="54" t="s">
        <v>39</v>
      </c>
      <c r="G33" s="394">
        <f>G34</f>
        <v>206775</v>
      </c>
      <c r="H33" s="395"/>
      <c r="I33" s="55">
        <f>I34</f>
        <v>167194.13</v>
      </c>
      <c r="J33" s="56">
        <f t="shared" si="0"/>
        <v>0.80858000241808736</v>
      </c>
      <c r="K33" s="55">
        <v>0</v>
      </c>
    </row>
    <row r="34" spans="1:11" s="321" customFormat="1" ht="18" customHeight="1" thickTop="1">
      <c r="A34" s="37"/>
      <c r="B34" s="19"/>
      <c r="C34" s="373" t="s">
        <v>40</v>
      </c>
      <c r="D34" s="373"/>
      <c r="E34" s="38"/>
      <c r="F34" s="39" t="s">
        <v>41</v>
      </c>
      <c r="G34" s="371">
        <f>SUM(G35+G38+G39)</f>
        <v>206775</v>
      </c>
      <c r="H34" s="372"/>
      <c r="I34" s="13">
        <f>SUM(I35+I38+I39)</f>
        <v>167194.13</v>
      </c>
      <c r="J34" s="40">
        <f t="shared" si="0"/>
        <v>0.80858000241808736</v>
      </c>
      <c r="K34" s="13">
        <v>0</v>
      </c>
    </row>
    <row r="35" spans="1:11" s="321" customFormat="1" ht="18" customHeight="1">
      <c r="A35" s="37"/>
      <c r="B35" s="341"/>
      <c r="C35" s="422"/>
      <c r="D35" s="422"/>
      <c r="E35" s="340" t="s">
        <v>24</v>
      </c>
      <c r="F35" s="34" t="s">
        <v>25</v>
      </c>
      <c r="G35" s="423">
        <v>300</v>
      </c>
      <c r="H35" s="424"/>
      <c r="I35" s="338">
        <v>0</v>
      </c>
      <c r="J35" s="339">
        <f t="shared" si="0"/>
        <v>0</v>
      </c>
      <c r="K35" s="338">
        <v>0</v>
      </c>
    </row>
    <row r="36" spans="1:11" s="321" customFormat="1" ht="17.399999999999999" customHeight="1">
      <c r="A36" s="361"/>
      <c r="B36" s="361"/>
      <c r="C36" s="361"/>
      <c r="D36" s="361"/>
      <c r="E36" s="361"/>
      <c r="F36" s="361"/>
      <c r="G36" s="361"/>
      <c r="H36" s="361"/>
      <c r="I36" s="361"/>
      <c r="J36" s="361"/>
      <c r="K36" s="361"/>
    </row>
    <row r="37" spans="1:11" s="266" customFormat="1" ht="17.399999999999999" customHeight="1">
      <c r="A37" s="37"/>
      <c r="B37" s="328" t="s">
        <v>197</v>
      </c>
      <c r="C37" s="328" t="s">
        <v>198</v>
      </c>
      <c r="D37" s="328"/>
      <c r="E37" s="328" t="s">
        <v>199</v>
      </c>
      <c r="F37" s="328" t="s">
        <v>200</v>
      </c>
      <c r="G37" s="329" t="s">
        <v>201</v>
      </c>
      <c r="H37" s="329"/>
      <c r="I37" s="43" t="s">
        <v>202</v>
      </c>
      <c r="J37" s="43" t="s">
        <v>203</v>
      </c>
      <c r="K37" s="43" t="s">
        <v>204</v>
      </c>
    </row>
    <row r="38" spans="1:11" ht="14.4" customHeight="1">
      <c r="A38" s="37"/>
      <c r="B38" s="19"/>
      <c r="C38" s="389"/>
      <c r="D38" s="389"/>
      <c r="E38" s="315" t="s">
        <v>26</v>
      </c>
      <c r="F38" s="20" t="s">
        <v>27</v>
      </c>
      <c r="G38" s="364">
        <v>39896</v>
      </c>
      <c r="H38" s="365"/>
      <c r="I38" s="238">
        <v>30208.93</v>
      </c>
      <c r="J38" s="239">
        <f t="shared" ref="J38:J39" si="6">I38/G38</f>
        <v>0.7571919490675757</v>
      </c>
      <c r="K38" s="238">
        <v>0</v>
      </c>
    </row>
    <row r="39" spans="1:11" ht="24.6" customHeight="1">
      <c r="A39" s="37"/>
      <c r="B39" s="88"/>
      <c r="C39" s="362"/>
      <c r="D39" s="362"/>
      <c r="E39" s="196" t="s">
        <v>17</v>
      </c>
      <c r="F39" s="333" t="s">
        <v>18</v>
      </c>
      <c r="G39" s="334">
        <v>166579</v>
      </c>
      <c r="H39" s="335" t="s">
        <v>266</v>
      </c>
      <c r="I39" s="12">
        <v>136985.20000000001</v>
      </c>
      <c r="J39" s="25">
        <f t="shared" si="6"/>
        <v>0.8223437528139802</v>
      </c>
      <c r="K39" s="12">
        <v>0</v>
      </c>
    </row>
    <row r="40" spans="1:11" ht="17.100000000000001" customHeight="1" thickBot="1">
      <c r="A40" s="37"/>
      <c r="B40" s="89" t="s">
        <v>42</v>
      </c>
      <c r="C40" s="368"/>
      <c r="D40" s="368"/>
      <c r="E40" s="89"/>
      <c r="F40" s="17" t="s">
        <v>43</v>
      </c>
      <c r="G40" s="369">
        <f>SUM(G41+G43)</f>
        <v>33950</v>
      </c>
      <c r="H40" s="370"/>
      <c r="I40" s="15">
        <f>I41+I43</f>
        <v>19729.689999999999</v>
      </c>
      <c r="J40" s="18">
        <f t="shared" ref="J40:J59" si="7">I40/G40</f>
        <v>0.5811396170839469</v>
      </c>
      <c r="K40" s="15">
        <f>SUM(K41)</f>
        <v>0</v>
      </c>
    </row>
    <row r="41" spans="1:11" ht="17.100000000000001" customHeight="1" thickTop="1">
      <c r="A41" s="37"/>
      <c r="B41" s="19"/>
      <c r="C41" s="373" t="s">
        <v>44</v>
      </c>
      <c r="D41" s="373"/>
      <c r="E41" s="38"/>
      <c r="F41" s="39" t="s">
        <v>45</v>
      </c>
      <c r="G41" s="371">
        <v>27800</v>
      </c>
      <c r="H41" s="372"/>
      <c r="I41" s="13">
        <v>18499.689999999999</v>
      </c>
      <c r="J41" s="40">
        <f t="shared" si="7"/>
        <v>0.66545647482014381</v>
      </c>
      <c r="K41" s="13">
        <v>0</v>
      </c>
    </row>
    <row r="42" spans="1:11" ht="17.100000000000001" customHeight="1">
      <c r="A42" s="37"/>
      <c r="B42" s="88"/>
      <c r="C42" s="362"/>
      <c r="D42" s="362"/>
      <c r="E42" s="33" t="s">
        <v>26</v>
      </c>
      <c r="F42" s="34" t="s">
        <v>27</v>
      </c>
      <c r="G42" s="359">
        <v>27800</v>
      </c>
      <c r="H42" s="360"/>
      <c r="I42" s="35">
        <v>18499.689999999999</v>
      </c>
      <c r="J42" s="36">
        <f t="shared" si="7"/>
        <v>0.66545647482014381</v>
      </c>
      <c r="K42" s="35">
        <v>0</v>
      </c>
    </row>
    <row r="43" spans="1:11" ht="17.100000000000001" customHeight="1">
      <c r="A43" s="37"/>
      <c r="B43" s="225"/>
      <c r="C43" s="229" t="s">
        <v>361</v>
      </c>
      <c r="D43" s="84"/>
      <c r="E43" s="85"/>
      <c r="F43" s="86" t="s">
        <v>20</v>
      </c>
      <c r="G43" s="175">
        <v>6150</v>
      </c>
      <c r="H43" s="176"/>
      <c r="I43" s="223">
        <v>1230</v>
      </c>
      <c r="J43" s="36">
        <f>SUM(I43/G43)</f>
        <v>0.2</v>
      </c>
      <c r="K43" s="256">
        <v>0</v>
      </c>
    </row>
    <row r="44" spans="1:11" ht="17.100000000000001" customHeight="1">
      <c r="A44" s="37"/>
      <c r="B44" s="220"/>
      <c r="C44" s="220"/>
      <c r="D44" s="220"/>
      <c r="E44" s="33" t="s">
        <v>26</v>
      </c>
      <c r="F44" s="34" t="s">
        <v>27</v>
      </c>
      <c r="G44" s="221">
        <v>6150</v>
      </c>
      <c r="H44" s="222"/>
      <c r="I44" s="35">
        <v>1230</v>
      </c>
      <c r="J44" s="36">
        <f>SUM(I44/G44)</f>
        <v>0.2</v>
      </c>
      <c r="K44" s="35">
        <v>0</v>
      </c>
    </row>
    <row r="45" spans="1:11" ht="17.100000000000001" customHeight="1" thickBot="1">
      <c r="A45" s="37"/>
      <c r="B45" s="89" t="s">
        <v>48</v>
      </c>
      <c r="C45" s="368"/>
      <c r="D45" s="368"/>
      <c r="E45" s="89"/>
      <c r="F45" s="17" t="s">
        <v>49</v>
      </c>
      <c r="G45" s="369">
        <f>SUM(G46+G55+G60+G85+G88+G104+G82)</f>
        <v>5811928.620000001</v>
      </c>
      <c r="H45" s="370"/>
      <c r="I45" s="15">
        <f>SUM(I46+I55+I60+I85+I88+I104+I82)</f>
        <v>5731001.5300000012</v>
      </c>
      <c r="J45" s="18">
        <f t="shared" si="7"/>
        <v>0.98607569099842118</v>
      </c>
      <c r="K45" s="15">
        <f>SUM(K46+K55+K60+K85+K88+K104)</f>
        <v>317230.97000000003</v>
      </c>
    </row>
    <row r="46" spans="1:11" ht="17.100000000000001" customHeight="1" thickTop="1">
      <c r="A46" s="37"/>
      <c r="B46" s="19"/>
      <c r="C46" s="373" t="s">
        <v>50</v>
      </c>
      <c r="D46" s="373"/>
      <c r="E46" s="38"/>
      <c r="F46" s="39" t="s">
        <v>51</v>
      </c>
      <c r="G46" s="376">
        <f>SUM(G47+G48+G49+G50+G51+G52+G53+G54)</f>
        <v>201139.22</v>
      </c>
      <c r="H46" s="377"/>
      <c r="I46" s="48">
        <f>SUM(I47+I48+I49+I50+I51+I52+I53+I54)</f>
        <v>195246.47000000003</v>
      </c>
      <c r="J46" s="102">
        <f>I46/G46</f>
        <v>0.97070312791309432</v>
      </c>
      <c r="K46" s="48">
        <f>SUM(K47:K54)</f>
        <v>11232.529999999999</v>
      </c>
    </row>
    <row r="47" spans="1:11" ht="15.6" customHeight="1">
      <c r="A47" s="37"/>
      <c r="B47" s="88"/>
      <c r="C47" s="362"/>
      <c r="D47" s="362"/>
      <c r="E47" s="88" t="s">
        <v>5</v>
      </c>
      <c r="F47" s="20" t="s">
        <v>6</v>
      </c>
      <c r="G47" s="364">
        <v>141353.39000000001</v>
      </c>
      <c r="H47" s="365"/>
      <c r="I47" s="21">
        <v>139254.67000000001</v>
      </c>
      <c r="J47" s="22">
        <f t="shared" si="7"/>
        <v>0.98515267302750931</v>
      </c>
      <c r="K47" s="21">
        <v>0</v>
      </c>
    </row>
    <row r="48" spans="1:11" ht="12" customHeight="1">
      <c r="A48" s="37"/>
      <c r="B48" s="88"/>
      <c r="C48" s="362"/>
      <c r="D48" s="362"/>
      <c r="E48" s="88" t="s">
        <v>7</v>
      </c>
      <c r="F48" s="20" t="s">
        <v>8</v>
      </c>
      <c r="G48" s="364">
        <v>11195.19</v>
      </c>
      <c r="H48" s="365"/>
      <c r="I48" s="21">
        <v>11195.19</v>
      </c>
      <c r="J48" s="22">
        <f t="shared" si="7"/>
        <v>1</v>
      </c>
      <c r="K48" s="21">
        <v>9416.9699999999993</v>
      </c>
    </row>
    <row r="49" spans="1:11" ht="13.5" customHeight="1">
      <c r="A49" s="37"/>
      <c r="B49" s="88"/>
      <c r="C49" s="362"/>
      <c r="D49" s="362"/>
      <c r="E49" s="88" t="s">
        <v>9</v>
      </c>
      <c r="F49" s="20" t="s">
        <v>10</v>
      </c>
      <c r="G49" s="364">
        <v>24947.99</v>
      </c>
      <c r="H49" s="365"/>
      <c r="I49" s="21">
        <v>24192.9</v>
      </c>
      <c r="J49" s="22">
        <f t="shared" si="7"/>
        <v>0.96973343343491802</v>
      </c>
      <c r="K49" s="21">
        <v>1610.29</v>
      </c>
    </row>
    <row r="50" spans="1:11" ht="24.6" customHeight="1">
      <c r="A50" s="37"/>
      <c r="B50" s="88"/>
      <c r="C50" s="362"/>
      <c r="D50" s="362"/>
      <c r="E50" s="88" t="s">
        <v>21</v>
      </c>
      <c r="F50" s="20" t="s">
        <v>371</v>
      </c>
      <c r="G50" s="364">
        <v>2488.38</v>
      </c>
      <c r="H50" s="365"/>
      <c r="I50" s="21">
        <v>2292.9499999999998</v>
      </c>
      <c r="J50" s="22">
        <f t="shared" si="7"/>
        <v>0.92146295983732374</v>
      </c>
      <c r="K50" s="21">
        <v>205.27</v>
      </c>
    </row>
    <row r="51" spans="1:11" ht="12.75" customHeight="1">
      <c r="A51" s="37"/>
      <c r="B51" s="88"/>
      <c r="C51" s="362"/>
      <c r="D51" s="362"/>
      <c r="E51" s="88" t="s">
        <v>24</v>
      </c>
      <c r="F51" s="20" t="s">
        <v>25</v>
      </c>
      <c r="G51" s="364">
        <v>8000</v>
      </c>
      <c r="H51" s="365"/>
      <c r="I51" s="21">
        <v>7541.88</v>
      </c>
      <c r="J51" s="22">
        <f t="shared" si="7"/>
        <v>0.94273499999999999</v>
      </c>
      <c r="K51" s="238">
        <v>0</v>
      </c>
    </row>
    <row r="52" spans="1:11" ht="13.5" customHeight="1">
      <c r="A52" s="37"/>
      <c r="B52" s="88"/>
      <c r="C52" s="362"/>
      <c r="D52" s="362"/>
      <c r="E52" s="88" t="s">
        <v>26</v>
      </c>
      <c r="F52" s="20" t="s">
        <v>27</v>
      </c>
      <c r="G52" s="364">
        <v>8496.5499999999993</v>
      </c>
      <c r="H52" s="365"/>
      <c r="I52" s="21">
        <v>6111.16</v>
      </c>
      <c r="J52" s="22">
        <f t="shared" si="7"/>
        <v>0.71925193166638224</v>
      </c>
      <c r="K52" s="238">
        <v>0</v>
      </c>
    </row>
    <row r="53" spans="1:11" ht="14.25" customHeight="1">
      <c r="A53" s="37"/>
      <c r="B53" s="88"/>
      <c r="C53" s="362"/>
      <c r="D53" s="362"/>
      <c r="E53" s="88" t="s">
        <v>52</v>
      </c>
      <c r="F53" s="20" t="s">
        <v>53</v>
      </c>
      <c r="G53" s="364">
        <v>394.5</v>
      </c>
      <c r="H53" s="365"/>
      <c r="I53" s="21">
        <v>394.5</v>
      </c>
      <c r="J53" s="22">
        <f t="shared" si="7"/>
        <v>1</v>
      </c>
      <c r="K53" s="21">
        <v>0</v>
      </c>
    </row>
    <row r="54" spans="1:11" ht="22.5" customHeight="1">
      <c r="A54" s="37"/>
      <c r="B54" s="88"/>
      <c r="C54" s="362"/>
      <c r="D54" s="362"/>
      <c r="E54" s="88" t="s">
        <v>11</v>
      </c>
      <c r="F54" s="20" t="s">
        <v>12</v>
      </c>
      <c r="G54" s="364">
        <v>4263.22</v>
      </c>
      <c r="H54" s="365"/>
      <c r="I54" s="21">
        <v>4263.22</v>
      </c>
      <c r="J54" s="22">
        <f t="shared" si="7"/>
        <v>1</v>
      </c>
      <c r="K54" s="21">
        <v>0</v>
      </c>
    </row>
    <row r="55" spans="1:11" ht="21.6" customHeight="1">
      <c r="A55" s="37"/>
      <c r="B55" s="19"/>
      <c r="C55" s="363" t="s">
        <v>56</v>
      </c>
      <c r="D55" s="363"/>
      <c r="E55" s="26"/>
      <c r="F55" s="27" t="s">
        <v>57</v>
      </c>
      <c r="G55" s="366">
        <f>SUM(G56+G57+G58+G59)</f>
        <v>288600</v>
      </c>
      <c r="H55" s="367"/>
      <c r="I55" s="32">
        <f>SUM(I56+I57+I58+I59)</f>
        <v>283117.21999999997</v>
      </c>
      <c r="J55" s="28">
        <f t="shared" si="7"/>
        <v>0.98100214830214816</v>
      </c>
      <c r="K55" s="32">
        <f>SUM(K56:K59)</f>
        <v>303.2</v>
      </c>
    </row>
    <row r="56" spans="1:11" ht="17.100000000000001" customHeight="1">
      <c r="A56" s="37"/>
      <c r="B56" s="88"/>
      <c r="C56" s="362"/>
      <c r="D56" s="362"/>
      <c r="E56" s="33" t="s">
        <v>58</v>
      </c>
      <c r="F56" s="34" t="s">
        <v>59</v>
      </c>
      <c r="G56" s="359">
        <v>272100</v>
      </c>
      <c r="H56" s="360"/>
      <c r="I56" s="35">
        <v>270345.67</v>
      </c>
      <c r="J56" s="57">
        <f t="shared" si="7"/>
        <v>0.99355262771040054</v>
      </c>
      <c r="K56" s="35">
        <v>0</v>
      </c>
    </row>
    <row r="57" spans="1:11" ht="13.8" customHeight="1">
      <c r="A57" s="37"/>
      <c r="B57" s="88"/>
      <c r="C57" s="362"/>
      <c r="D57" s="362"/>
      <c r="E57" s="315" t="s">
        <v>24</v>
      </c>
      <c r="F57" s="20" t="s">
        <v>25</v>
      </c>
      <c r="G57" s="364">
        <v>1200</v>
      </c>
      <c r="H57" s="365"/>
      <c r="I57" s="238">
        <v>483.45</v>
      </c>
      <c r="J57" s="78">
        <f t="shared" si="7"/>
        <v>0.40287499999999998</v>
      </c>
      <c r="K57" s="238">
        <v>0</v>
      </c>
    </row>
    <row r="58" spans="1:11" s="321" customFormat="1" ht="13.8" customHeight="1">
      <c r="A58" s="37"/>
      <c r="B58" s="315"/>
      <c r="C58" s="315"/>
      <c r="D58" s="315"/>
      <c r="E58" s="315" t="s">
        <v>26</v>
      </c>
      <c r="F58" s="20" t="s">
        <v>27</v>
      </c>
      <c r="G58" s="139">
        <v>14500</v>
      </c>
      <c r="H58" s="143" t="s">
        <v>279</v>
      </c>
      <c r="I58" s="238">
        <v>11908.97</v>
      </c>
      <c r="J58" s="239">
        <f t="shared" si="7"/>
        <v>0.82130827586206889</v>
      </c>
      <c r="K58" s="238">
        <v>303.2</v>
      </c>
    </row>
    <row r="59" spans="1:11" s="321" customFormat="1" ht="13.8" customHeight="1">
      <c r="A59" s="37"/>
      <c r="B59" s="315"/>
      <c r="C59" s="315"/>
      <c r="D59" s="315"/>
      <c r="E59" s="315" t="s">
        <v>52</v>
      </c>
      <c r="F59" s="20" t="s">
        <v>53</v>
      </c>
      <c r="G59" s="139">
        <v>800</v>
      </c>
      <c r="H59" s="141" t="s">
        <v>183</v>
      </c>
      <c r="I59" s="238">
        <v>379.13</v>
      </c>
      <c r="J59" s="239">
        <f t="shared" si="7"/>
        <v>0.47391250000000001</v>
      </c>
      <c r="K59" s="238">
        <v>0</v>
      </c>
    </row>
    <row r="60" spans="1:11" ht="23.4" customHeight="1">
      <c r="A60" s="37"/>
      <c r="B60" s="19"/>
      <c r="C60" s="363" t="s">
        <v>60</v>
      </c>
      <c r="D60" s="363"/>
      <c r="E60" s="26"/>
      <c r="F60" s="27" t="s">
        <v>61</v>
      </c>
      <c r="G60" s="366">
        <f>SUM(G61+G62+G63+G64+G65+G66+G67+G68+G69+G81+G70+G71+G74+G75+G79+G80+G72+G73)</f>
        <v>4704531.290000001</v>
      </c>
      <c r="H60" s="367"/>
      <c r="I60" s="32">
        <f>SUM(I61+I62+I63+I64+I65+I66+I67+I68+I69+I81+I70+I71+I74+I75+I79+I80+I72+I73)</f>
        <v>4649525.17</v>
      </c>
      <c r="J60" s="28">
        <f t="shared" ref="J60:J74" si="8">I60/G60</f>
        <v>0.98830784267140015</v>
      </c>
      <c r="K60" s="32">
        <f>K69+K70+K72+K73+K80+K63+K65+K66+K81+K71</f>
        <v>275228.16000000003</v>
      </c>
    </row>
    <row r="61" spans="1:11" ht="24" customHeight="1">
      <c r="A61" s="37"/>
      <c r="B61" s="88"/>
      <c r="C61" s="362"/>
      <c r="D61" s="362"/>
      <c r="E61" s="33" t="s">
        <v>62</v>
      </c>
      <c r="F61" s="34" t="s">
        <v>63</v>
      </c>
      <c r="G61" s="142">
        <v>3600</v>
      </c>
      <c r="H61" s="141" t="s">
        <v>85</v>
      </c>
      <c r="I61" s="35">
        <v>3533.96</v>
      </c>
      <c r="J61" s="36">
        <f t="shared" si="8"/>
        <v>0.98165555555555561</v>
      </c>
      <c r="K61" s="35">
        <v>0</v>
      </c>
    </row>
    <row r="62" spans="1:11" ht="17.100000000000001" customHeight="1">
      <c r="A62" s="37"/>
      <c r="B62" s="88"/>
      <c r="C62" s="362"/>
      <c r="D62" s="362"/>
      <c r="E62" s="88" t="s">
        <v>5</v>
      </c>
      <c r="F62" s="20" t="s">
        <v>6</v>
      </c>
      <c r="G62" s="139">
        <v>2869306.98</v>
      </c>
      <c r="H62" s="141" t="s">
        <v>272</v>
      </c>
      <c r="I62" s="21">
        <v>2859363.02</v>
      </c>
      <c r="J62" s="22">
        <f t="shared" si="8"/>
        <v>0.99653436872760126</v>
      </c>
      <c r="K62" s="21">
        <v>0</v>
      </c>
    </row>
    <row r="63" spans="1:11" ht="13.5" customHeight="1">
      <c r="A63" s="37"/>
      <c r="B63" s="88"/>
      <c r="C63" s="362"/>
      <c r="D63" s="362"/>
      <c r="E63" s="88" t="s">
        <v>7</v>
      </c>
      <c r="F63" s="20" t="s">
        <v>8</v>
      </c>
      <c r="G63" s="139">
        <v>201489.26</v>
      </c>
      <c r="H63" s="141" t="s">
        <v>273</v>
      </c>
      <c r="I63" s="21">
        <v>201489.26</v>
      </c>
      <c r="J63" s="22">
        <f t="shared" si="8"/>
        <v>1</v>
      </c>
      <c r="K63" s="21">
        <v>230788.94</v>
      </c>
    </row>
    <row r="64" spans="1:11" ht="15" customHeight="1">
      <c r="A64" s="37"/>
      <c r="B64" s="88"/>
      <c r="C64" s="362"/>
      <c r="D64" s="362"/>
      <c r="E64" s="88" t="s">
        <v>64</v>
      </c>
      <c r="F64" s="20" t="s">
        <v>65</v>
      </c>
      <c r="G64" s="139">
        <v>60000</v>
      </c>
      <c r="H64" s="141" t="s">
        <v>213</v>
      </c>
      <c r="I64" s="21">
        <v>54949</v>
      </c>
      <c r="J64" s="22">
        <f t="shared" si="8"/>
        <v>0.91581666666666661</v>
      </c>
      <c r="K64" s="21">
        <v>0</v>
      </c>
    </row>
    <row r="65" spans="1:19" ht="12.75" customHeight="1">
      <c r="A65" s="37"/>
      <c r="B65" s="88"/>
      <c r="C65" s="362"/>
      <c r="D65" s="362"/>
      <c r="E65" s="88" t="s">
        <v>9</v>
      </c>
      <c r="F65" s="20" t="s">
        <v>10</v>
      </c>
      <c r="G65" s="139">
        <v>514591.51</v>
      </c>
      <c r="H65" s="141" t="s">
        <v>274</v>
      </c>
      <c r="I65" s="21">
        <v>511423.34</v>
      </c>
      <c r="J65" s="22">
        <f t="shared" si="8"/>
        <v>0.99384333021739912</v>
      </c>
      <c r="K65" s="21">
        <v>39464.81</v>
      </c>
    </row>
    <row r="66" spans="1:19" ht="27.6" customHeight="1">
      <c r="A66" s="37"/>
      <c r="B66" s="88"/>
      <c r="C66" s="362"/>
      <c r="D66" s="362"/>
      <c r="E66" s="88" t="s">
        <v>21</v>
      </c>
      <c r="F66" s="20" t="s">
        <v>371</v>
      </c>
      <c r="G66" s="139">
        <v>56084.31</v>
      </c>
      <c r="H66" s="141" t="s">
        <v>275</v>
      </c>
      <c r="I66" s="21">
        <v>54346.25</v>
      </c>
      <c r="J66" s="22">
        <f t="shared" si="8"/>
        <v>0.96900987103166647</v>
      </c>
      <c r="K66" s="21">
        <v>4288.71</v>
      </c>
    </row>
    <row r="67" spans="1:19" ht="24" customHeight="1">
      <c r="A67" s="37"/>
      <c r="B67" s="88"/>
      <c r="C67" s="362"/>
      <c r="D67" s="362"/>
      <c r="E67" s="88" t="s">
        <v>66</v>
      </c>
      <c r="F67" s="20" t="s">
        <v>67</v>
      </c>
      <c r="G67" s="139">
        <v>102300</v>
      </c>
      <c r="H67" s="141" t="s">
        <v>245</v>
      </c>
      <c r="I67" s="21">
        <v>101521</v>
      </c>
      <c r="J67" s="22">
        <f t="shared" si="8"/>
        <v>0.99238514173998049</v>
      </c>
      <c r="K67" s="21">
        <v>0</v>
      </c>
    </row>
    <row r="68" spans="1:19" ht="12.75" customHeight="1">
      <c r="A68" s="37"/>
      <c r="B68" s="88"/>
      <c r="C68" s="362"/>
      <c r="D68" s="362"/>
      <c r="E68" s="88" t="s">
        <v>22</v>
      </c>
      <c r="F68" s="20" t="s">
        <v>23</v>
      </c>
      <c r="G68" s="139">
        <v>54048.6</v>
      </c>
      <c r="H68" s="141" t="s">
        <v>276</v>
      </c>
      <c r="I68" s="21">
        <v>54048.6</v>
      </c>
      <c r="J68" s="22">
        <f t="shared" si="8"/>
        <v>1</v>
      </c>
      <c r="K68" s="21">
        <v>0</v>
      </c>
    </row>
    <row r="69" spans="1:19" ht="12.75" customHeight="1">
      <c r="A69" s="37"/>
      <c r="B69" s="88"/>
      <c r="C69" s="362"/>
      <c r="D69" s="362"/>
      <c r="E69" s="88" t="s">
        <v>24</v>
      </c>
      <c r="F69" s="20" t="s">
        <v>25</v>
      </c>
      <c r="G69" s="139">
        <v>133950</v>
      </c>
      <c r="H69" s="141" t="s">
        <v>277</v>
      </c>
      <c r="I69" s="21">
        <v>117932.45</v>
      </c>
      <c r="J69" s="22">
        <f t="shared" si="8"/>
        <v>0.88042142590518846</v>
      </c>
      <c r="K69" s="21">
        <v>0</v>
      </c>
    </row>
    <row r="70" spans="1:19" ht="15" customHeight="1">
      <c r="A70" s="37"/>
      <c r="B70" s="88"/>
      <c r="C70" s="362"/>
      <c r="D70" s="362"/>
      <c r="E70" s="88" t="s">
        <v>68</v>
      </c>
      <c r="F70" s="20" t="s">
        <v>69</v>
      </c>
      <c r="G70" s="139">
        <v>35500</v>
      </c>
      <c r="H70" s="141" t="s">
        <v>247</v>
      </c>
      <c r="I70" s="21">
        <v>30529.13</v>
      </c>
      <c r="J70" s="22">
        <f t="shared" si="8"/>
        <v>0.85997549295774656</v>
      </c>
      <c r="K70" s="21">
        <v>204.4</v>
      </c>
    </row>
    <row r="71" spans="1:19" ht="12.75" customHeight="1">
      <c r="A71" s="37"/>
      <c r="B71" s="88"/>
      <c r="C71" s="362"/>
      <c r="D71" s="362"/>
      <c r="E71" s="88" t="s">
        <v>70</v>
      </c>
      <c r="F71" s="20" t="s">
        <v>71</v>
      </c>
      <c r="G71" s="139">
        <v>2000</v>
      </c>
      <c r="H71" s="141" t="s">
        <v>278</v>
      </c>
      <c r="I71" s="21">
        <v>600</v>
      </c>
      <c r="J71" s="22">
        <f t="shared" si="8"/>
        <v>0.3</v>
      </c>
      <c r="K71" s="21">
        <v>120</v>
      </c>
      <c r="S71" s="270"/>
    </row>
    <row r="72" spans="1:19" ht="12.75" customHeight="1">
      <c r="A72" s="37"/>
      <c r="B72" s="248"/>
      <c r="C72" s="362"/>
      <c r="D72" s="362"/>
      <c r="E72" s="248" t="s">
        <v>26</v>
      </c>
      <c r="F72" s="20" t="s">
        <v>27</v>
      </c>
      <c r="G72" s="139">
        <v>470404.15</v>
      </c>
      <c r="H72" s="141" t="s">
        <v>279</v>
      </c>
      <c r="I72" s="238">
        <v>463757.2</v>
      </c>
      <c r="J72" s="239">
        <f t="shared" ref="J72" si="9">I72/G72</f>
        <v>0.98586970374304728</v>
      </c>
      <c r="K72" s="238">
        <v>0</v>
      </c>
    </row>
    <row r="73" spans="1:19" s="264" customFormat="1" ht="22.2" customHeight="1">
      <c r="A73" s="37"/>
      <c r="B73" s="97"/>
      <c r="C73" s="96"/>
      <c r="D73" s="96"/>
      <c r="E73" s="263" t="s">
        <v>72</v>
      </c>
      <c r="F73" s="8" t="s">
        <v>212</v>
      </c>
      <c r="G73" s="139">
        <v>27550</v>
      </c>
      <c r="H73" s="141" t="s">
        <v>183</v>
      </c>
      <c r="I73" s="238">
        <v>27517.52</v>
      </c>
      <c r="J73" s="239">
        <f t="shared" ref="J73" si="10">I73/G73</f>
        <v>0.99882105263157894</v>
      </c>
      <c r="K73" s="238">
        <v>0</v>
      </c>
    </row>
    <row r="74" spans="1:19" ht="15.6" customHeight="1">
      <c r="A74" s="37"/>
      <c r="B74" s="61"/>
      <c r="C74" s="60"/>
      <c r="D74" s="41"/>
      <c r="E74" s="88" t="s">
        <v>52</v>
      </c>
      <c r="F74" s="20" t="s">
        <v>53</v>
      </c>
      <c r="G74" s="139">
        <v>20000</v>
      </c>
      <c r="H74" s="141" t="s">
        <v>183</v>
      </c>
      <c r="I74" s="21">
        <v>17575.990000000002</v>
      </c>
      <c r="J74" s="22">
        <f t="shared" si="8"/>
        <v>0.87879950000000007</v>
      </c>
      <c r="K74" s="21">
        <v>0</v>
      </c>
    </row>
    <row r="75" spans="1:19" ht="13.5" customHeight="1">
      <c r="A75" s="37"/>
      <c r="B75" s="88"/>
      <c r="C75" s="362"/>
      <c r="D75" s="362"/>
      <c r="E75" s="88" t="s">
        <v>28</v>
      </c>
      <c r="F75" s="20" t="s">
        <v>29</v>
      </c>
      <c r="G75" s="139">
        <v>38275.800000000003</v>
      </c>
      <c r="H75" s="141" t="s">
        <v>245</v>
      </c>
      <c r="I75" s="21">
        <v>38275.800000000003</v>
      </c>
      <c r="J75" s="22">
        <f t="shared" ref="J75:J91" si="11">I75/G75</f>
        <v>1</v>
      </c>
      <c r="K75" s="21">
        <v>0</v>
      </c>
    </row>
    <row r="76" spans="1:19" s="321" customFormat="1" ht="13.5" customHeight="1">
      <c r="A76" s="37"/>
      <c r="B76" s="315"/>
      <c r="C76" s="315"/>
      <c r="D76" s="315"/>
      <c r="E76" s="315"/>
      <c r="F76" s="20"/>
      <c r="G76" s="139"/>
      <c r="H76" s="141"/>
      <c r="I76" s="238"/>
      <c r="J76" s="239"/>
      <c r="K76" s="238"/>
    </row>
    <row r="77" spans="1:19" s="321" customFormat="1" ht="13.5" customHeight="1">
      <c r="A77" s="361"/>
      <c r="B77" s="361"/>
      <c r="C77" s="361"/>
      <c r="D77" s="361"/>
      <c r="E77" s="361"/>
      <c r="F77" s="361"/>
      <c r="G77" s="361"/>
      <c r="H77" s="361"/>
      <c r="I77" s="361"/>
      <c r="J77" s="361"/>
      <c r="K77" s="361"/>
    </row>
    <row r="78" spans="1:19" s="321" customFormat="1" ht="13.5" customHeight="1">
      <c r="A78" s="37"/>
      <c r="B78" s="328" t="s">
        <v>197</v>
      </c>
      <c r="C78" s="328" t="s">
        <v>198</v>
      </c>
      <c r="D78" s="328"/>
      <c r="E78" s="328" t="s">
        <v>199</v>
      </c>
      <c r="F78" s="328" t="s">
        <v>200</v>
      </c>
      <c r="G78" s="329" t="s">
        <v>201</v>
      </c>
      <c r="H78" s="329"/>
      <c r="I78" s="43" t="s">
        <v>202</v>
      </c>
      <c r="J78" s="43" t="s">
        <v>203</v>
      </c>
      <c r="K78" s="43" t="s">
        <v>204</v>
      </c>
    </row>
    <row r="79" spans="1:19" ht="23.25" customHeight="1">
      <c r="A79" s="37"/>
      <c r="B79" s="88"/>
      <c r="C79" s="362"/>
      <c r="D79" s="362"/>
      <c r="E79" s="88" t="s">
        <v>11</v>
      </c>
      <c r="F79" s="20" t="s">
        <v>12</v>
      </c>
      <c r="G79" s="139">
        <v>95405.68</v>
      </c>
      <c r="H79" s="141" t="s">
        <v>280</v>
      </c>
      <c r="I79" s="21">
        <v>95405.68</v>
      </c>
      <c r="J79" s="22">
        <f t="shared" si="11"/>
        <v>1</v>
      </c>
      <c r="K79" s="21">
        <v>0</v>
      </c>
    </row>
    <row r="80" spans="1:19" ht="23.25" customHeight="1">
      <c r="A80" s="37"/>
      <c r="B80" s="88"/>
      <c r="C80" s="362"/>
      <c r="D80" s="362"/>
      <c r="E80" s="88" t="s">
        <v>54</v>
      </c>
      <c r="F80" s="20" t="s">
        <v>55</v>
      </c>
      <c r="G80" s="139">
        <v>15000</v>
      </c>
      <c r="H80" s="142" t="s">
        <v>157</v>
      </c>
      <c r="I80" s="21">
        <v>13976.78</v>
      </c>
      <c r="J80" s="22">
        <f t="shared" si="11"/>
        <v>0.93178533333333335</v>
      </c>
      <c r="K80" s="21">
        <v>0</v>
      </c>
    </row>
    <row r="81" spans="1:11" s="321" customFormat="1" ht="23.25" customHeight="1">
      <c r="A81" s="37"/>
      <c r="B81" s="320"/>
      <c r="C81" s="107"/>
      <c r="D81" s="41"/>
      <c r="E81" s="127" t="s">
        <v>377</v>
      </c>
      <c r="F81" s="342" t="s">
        <v>378</v>
      </c>
      <c r="G81" s="343">
        <v>5025</v>
      </c>
      <c r="H81" s="155"/>
      <c r="I81" s="238">
        <v>3280.19</v>
      </c>
      <c r="J81" s="239">
        <f t="shared" si="11"/>
        <v>0.65277412935323387</v>
      </c>
      <c r="K81" s="238">
        <v>361.3</v>
      </c>
    </row>
    <row r="82" spans="1:11" s="270" customFormat="1" ht="23.25" customHeight="1">
      <c r="A82" s="37"/>
      <c r="B82" s="268"/>
      <c r="C82" s="272" t="s">
        <v>369</v>
      </c>
      <c r="D82" s="272"/>
      <c r="E82" s="272"/>
      <c r="F82" s="68" t="s">
        <v>370</v>
      </c>
      <c r="G82" s="285">
        <f>SUM(G83:G84)</f>
        <v>24374</v>
      </c>
      <c r="H82" s="285"/>
      <c r="I82" s="271">
        <f>SUM(I83:I84)</f>
        <v>24374</v>
      </c>
      <c r="J82" s="28">
        <f t="shared" si="11"/>
        <v>1</v>
      </c>
      <c r="K82" s="271">
        <v>0</v>
      </c>
    </row>
    <row r="83" spans="1:11" s="270" customFormat="1" ht="15.6" customHeight="1">
      <c r="A83" s="37"/>
      <c r="B83" s="267"/>
      <c r="C83" s="267"/>
      <c r="D83" s="267"/>
      <c r="E83" s="267" t="s">
        <v>5</v>
      </c>
      <c r="F83" s="20" t="s">
        <v>6</v>
      </c>
      <c r="G83" s="139">
        <v>23809</v>
      </c>
      <c r="H83" s="283"/>
      <c r="I83" s="238">
        <v>23809</v>
      </c>
      <c r="J83" s="239">
        <f t="shared" si="11"/>
        <v>1</v>
      </c>
      <c r="K83" s="238">
        <v>0</v>
      </c>
    </row>
    <row r="84" spans="1:11" s="270" customFormat="1" ht="18" customHeight="1">
      <c r="A84" s="37"/>
      <c r="B84" s="267"/>
      <c r="C84" s="267"/>
      <c r="D84" s="267"/>
      <c r="E84" s="267" t="s">
        <v>24</v>
      </c>
      <c r="F84" s="44" t="s">
        <v>25</v>
      </c>
      <c r="G84" s="139">
        <v>565</v>
      </c>
      <c r="H84" s="246"/>
      <c r="I84" s="238">
        <v>565</v>
      </c>
      <c r="J84" s="239">
        <f t="shared" si="11"/>
        <v>1</v>
      </c>
      <c r="K84" s="238">
        <v>0</v>
      </c>
    </row>
    <row r="85" spans="1:11" ht="22.8" customHeight="1">
      <c r="A85" s="37"/>
      <c r="B85" s="19"/>
      <c r="C85" s="363" t="s">
        <v>74</v>
      </c>
      <c r="D85" s="363"/>
      <c r="E85" s="26"/>
      <c r="F85" s="27" t="s">
        <v>75</v>
      </c>
      <c r="G85" s="366">
        <f>SUM(G86+G87)</f>
        <v>38500</v>
      </c>
      <c r="H85" s="367"/>
      <c r="I85" s="32">
        <f>SUM(I86:I87)</f>
        <v>35812.99</v>
      </c>
      <c r="J85" s="28">
        <f t="shared" si="11"/>
        <v>0.93020753246753241</v>
      </c>
      <c r="K85" s="32">
        <f>SUM(K86:K87)</f>
        <v>0</v>
      </c>
    </row>
    <row r="86" spans="1:11" ht="15" customHeight="1">
      <c r="A86" s="37"/>
      <c r="B86" s="88"/>
      <c r="C86" s="362"/>
      <c r="D86" s="362"/>
      <c r="E86" s="33" t="s">
        <v>24</v>
      </c>
      <c r="F86" s="34" t="s">
        <v>25</v>
      </c>
      <c r="G86" s="359">
        <v>8000</v>
      </c>
      <c r="H86" s="360"/>
      <c r="I86" s="35">
        <v>7475.85</v>
      </c>
      <c r="J86" s="36">
        <f t="shared" si="11"/>
        <v>0.93448125000000004</v>
      </c>
      <c r="K86" s="21">
        <v>0</v>
      </c>
    </row>
    <row r="87" spans="1:11" ht="13.95" customHeight="1">
      <c r="A87" s="37"/>
      <c r="B87" s="88"/>
      <c r="C87" s="362"/>
      <c r="D87" s="362"/>
      <c r="E87" s="23" t="s">
        <v>26</v>
      </c>
      <c r="F87" s="24" t="s">
        <v>27</v>
      </c>
      <c r="G87" s="374">
        <v>30500</v>
      </c>
      <c r="H87" s="375"/>
      <c r="I87" s="12">
        <v>28337.14</v>
      </c>
      <c r="J87" s="25">
        <f t="shared" si="11"/>
        <v>0.92908655737704915</v>
      </c>
      <c r="K87" s="12">
        <v>0</v>
      </c>
    </row>
    <row r="88" spans="1:11" ht="21" customHeight="1">
      <c r="A88" s="37"/>
      <c r="B88" s="114"/>
      <c r="C88" s="118" t="s">
        <v>344</v>
      </c>
      <c r="D88" s="84"/>
      <c r="E88" s="124"/>
      <c r="F88" s="120" t="s">
        <v>345</v>
      </c>
      <c r="G88" s="150">
        <f>SUM(G90+G91+G92+G93+G94+G95+G97+G98+G99+G100+G101+G102+G89+G96+G103)</f>
        <v>462884.11000000004</v>
      </c>
      <c r="H88" s="150">
        <f t="shared" ref="H88:I88" si="12">SUM(H90+H91+H92+H93+H94+H95+H97+H98+H99+H100+H101+H102+H89+H96+H103)</f>
        <v>7370</v>
      </c>
      <c r="I88" s="150">
        <f t="shared" si="12"/>
        <v>462884.11000000004</v>
      </c>
      <c r="J88" s="78">
        <f t="shared" si="11"/>
        <v>1</v>
      </c>
      <c r="K88" s="49">
        <f>SUM(K90:K103)</f>
        <v>30467.079999999998</v>
      </c>
    </row>
    <row r="89" spans="1:11" s="321" customFormat="1" ht="21" customHeight="1">
      <c r="A89" s="37"/>
      <c r="B89" s="320"/>
      <c r="C89" s="344"/>
      <c r="D89" s="95"/>
      <c r="E89" s="33" t="s">
        <v>62</v>
      </c>
      <c r="F89" s="34" t="s">
        <v>63</v>
      </c>
      <c r="G89" s="142">
        <v>300</v>
      </c>
      <c r="H89" s="142" t="s">
        <v>85</v>
      </c>
      <c r="I89" s="35">
        <v>300</v>
      </c>
      <c r="J89" s="36">
        <f t="shared" si="11"/>
        <v>1</v>
      </c>
      <c r="K89" s="35">
        <v>0</v>
      </c>
    </row>
    <row r="90" spans="1:11" ht="13.95" customHeight="1">
      <c r="A90" s="37"/>
      <c r="B90" s="113"/>
      <c r="C90" s="113"/>
      <c r="D90" s="116"/>
      <c r="E90" s="240" t="s">
        <v>5</v>
      </c>
      <c r="F90" s="44" t="s">
        <v>6</v>
      </c>
      <c r="G90" s="238">
        <v>321723.39</v>
      </c>
      <c r="H90" s="58"/>
      <c r="I90" s="238">
        <v>321723.39</v>
      </c>
      <c r="J90" s="239">
        <f t="shared" si="11"/>
        <v>1</v>
      </c>
      <c r="K90" s="238">
        <v>0</v>
      </c>
    </row>
    <row r="91" spans="1:11" ht="13.95" customHeight="1">
      <c r="A91" s="37"/>
      <c r="B91" s="220"/>
      <c r="C91" s="220"/>
      <c r="D91" s="225"/>
      <c r="E91" s="61" t="s">
        <v>7</v>
      </c>
      <c r="F91" s="44" t="s">
        <v>8</v>
      </c>
      <c r="G91" s="21">
        <v>23674.77</v>
      </c>
      <c r="H91" s="58"/>
      <c r="I91" s="21">
        <v>23674.77</v>
      </c>
      <c r="J91" s="22">
        <f t="shared" si="11"/>
        <v>1</v>
      </c>
      <c r="K91" s="21">
        <v>25437.37</v>
      </c>
    </row>
    <row r="92" spans="1:11" ht="13.95" customHeight="1">
      <c r="A92" s="37"/>
      <c r="B92" s="113"/>
      <c r="C92" s="113"/>
      <c r="D92" s="116"/>
      <c r="E92" s="61" t="s">
        <v>9</v>
      </c>
      <c r="F92" s="44" t="s">
        <v>10</v>
      </c>
      <c r="G92" s="21">
        <v>59523.81</v>
      </c>
      <c r="H92" s="58"/>
      <c r="I92" s="21">
        <v>59523.81</v>
      </c>
      <c r="J92" s="22">
        <f t="shared" ref="J92:J103" si="13">I92/G92</f>
        <v>1</v>
      </c>
      <c r="K92" s="21">
        <v>4560.93</v>
      </c>
    </row>
    <row r="93" spans="1:11" ht="24.6" customHeight="1">
      <c r="A93" s="37"/>
      <c r="B93" s="113"/>
      <c r="C93" s="113"/>
      <c r="D93" s="116"/>
      <c r="E93" s="61" t="s">
        <v>21</v>
      </c>
      <c r="F93" s="44" t="s">
        <v>371</v>
      </c>
      <c r="G93" s="21">
        <v>5835.12</v>
      </c>
      <c r="H93" s="58"/>
      <c r="I93" s="21">
        <v>5835.12</v>
      </c>
      <c r="J93" s="22">
        <f t="shared" si="13"/>
        <v>1</v>
      </c>
      <c r="K93" s="21">
        <v>447.36</v>
      </c>
    </row>
    <row r="94" spans="1:11" ht="13.95" customHeight="1">
      <c r="A94" s="37"/>
      <c r="B94" s="113"/>
      <c r="C94" s="113"/>
      <c r="D94" s="116"/>
      <c r="E94" s="61" t="s">
        <v>24</v>
      </c>
      <c r="F94" s="44" t="s">
        <v>25</v>
      </c>
      <c r="G94" s="21">
        <v>15287.64</v>
      </c>
      <c r="H94" s="58"/>
      <c r="I94" s="21">
        <v>15287.64</v>
      </c>
      <c r="J94" s="22">
        <f t="shared" si="13"/>
        <v>1</v>
      </c>
      <c r="K94" s="21">
        <v>0</v>
      </c>
    </row>
    <row r="95" spans="1:11" ht="13.95" customHeight="1">
      <c r="A95" s="37"/>
      <c r="B95" s="113"/>
      <c r="C95" s="113"/>
      <c r="D95" s="116"/>
      <c r="E95" s="61" t="s">
        <v>68</v>
      </c>
      <c r="F95" s="44" t="s">
        <v>69</v>
      </c>
      <c r="G95" s="21">
        <v>3795.75</v>
      </c>
      <c r="H95" s="58"/>
      <c r="I95" s="21">
        <v>3795.75</v>
      </c>
      <c r="J95" s="22">
        <f t="shared" si="13"/>
        <v>1</v>
      </c>
      <c r="K95" s="21">
        <v>0</v>
      </c>
    </row>
    <row r="96" spans="1:11" s="321" customFormat="1" ht="13.95" customHeight="1">
      <c r="A96" s="37"/>
      <c r="B96" s="315"/>
      <c r="C96" s="315"/>
      <c r="D96" s="320"/>
      <c r="E96" s="315" t="s">
        <v>70</v>
      </c>
      <c r="F96" s="20" t="s">
        <v>71</v>
      </c>
      <c r="G96" s="139">
        <v>170</v>
      </c>
      <c r="H96" s="141" t="s">
        <v>278</v>
      </c>
      <c r="I96" s="238">
        <v>170</v>
      </c>
      <c r="J96" s="239">
        <f t="shared" si="13"/>
        <v>1</v>
      </c>
      <c r="K96" s="238">
        <v>0</v>
      </c>
    </row>
    <row r="97" spans="1:11" ht="13.95" customHeight="1">
      <c r="A97" s="37"/>
      <c r="B97" s="113"/>
      <c r="C97" s="113"/>
      <c r="D97" s="116"/>
      <c r="E97" s="61" t="s">
        <v>26</v>
      </c>
      <c r="F97" s="44" t="s">
        <v>27</v>
      </c>
      <c r="G97" s="238">
        <v>20734.73</v>
      </c>
      <c r="H97" s="58"/>
      <c r="I97" s="21">
        <v>20734.73</v>
      </c>
      <c r="J97" s="22">
        <f t="shared" si="13"/>
        <v>1</v>
      </c>
      <c r="K97" s="21">
        <v>0</v>
      </c>
    </row>
    <row r="98" spans="1:11" ht="23.4" customHeight="1">
      <c r="A98" s="37"/>
      <c r="B98" s="113"/>
      <c r="C98" s="113"/>
      <c r="D98" s="116"/>
      <c r="E98" s="61" t="s">
        <v>72</v>
      </c>
      <c r="F98" s="44" t="s">
        <v>212</v>
      </c>
      <c r="G98" s="238">
        <v>1834.9</v>
      </c>
      <c r="H98" s="58"/>
      <c r="I98" s="21">
        <v>1834.9</v>
      </c>
      <c r="J98" s="22">
        <f t="shared" si="13"/>
        <v>1</v>
      </c>
      <c r="K98" s="21">
        <v>0</v>
      </c>
    </row>
    <row r="99" spans="1:11" ht="13.95" customHeight="1">
      <c r="A99" s="37"/>
      <c r="B99" s="113"/>
      <c r="C99" s="113"/>
      <c r="D99" s="116"/>
      <c r="E99" s="61" t="s">
        <v>52</v>
      </c>
      <c r="F99" s="44" t="s">
        <v>53</v>
      </c>
      <c r="G99" s="238">
        <v>84</v>
      </c>
      <c r="H99" s="58"/>
      <c r="I99" s="21">
        <v>84</v>
      </c>
      <c r="J99" s="22">
        <f t="shared" si="13"/>
        <v>1</v>
      </c>
      <c r="K99" s="21">
        <v>0</v>
      </c>
    </row>
    <row r="100" spans="1:11" ht="13.95" customHeight="1">
      <c r="A100" s="37"/>
      <c r="B100" s="220"/>
      <c r="C100" s="220"/>
      <c r="D100" s="225"/>
      <c r="E100" s="61" t="s">
        <v>28</v>
      </c>
      <c r="F100" s="44" t="s">
        <v>29</v>
      </c>
      <c r="G100" s="238">
        <v>647</v>
      </c>
      <c r="H100" s="58"/>
      <c r="I100" s="21">
        <v>647</v>
      </c>
      <c r="J100" s="22">
        <f t="shared" si="13"/>
        <v>1</v>
      </c>
      <c r="K100" s="21">
        <v>0</v>
      </c>
    </row>
    <row r="101" spans="1:11" ht="21" customHeight="1">
      <c r="A101" s="37"/>
      <c r="B101" s="113"/>
      <c r="C101" s="113"/>
      <c r="D101" s="116"/>
      <c r="E101" s="61" t="s">
        <v>11</v>
      </c>
      <c r="F101" s="44" t="s">
        <v>12</v>
      </c>
      <c r="G101" s="238">
        <v>8945</v>
      </c>
      <c r="H101" s="58"/>
      <c r="I101" s="21">
        <v>8945</v>
      </c>
      <c r="J101" s="22">
        <f t="shared" si="13"/>
        <v>1</v>
      </c>
      <c r="K101" s="21">
        <v>0</v>
      </c>
    </row>
    <row r="102" spans="1:11" ht="23.4" customHeight="1">
      <c r="A102" s="37"/>
      <c r="B102" s="113"/>
      <c r="C102" s="113"/>
      <c r="D102" s="116"/>
      <c r="E102" s="240" t="s">
        <v>54</v>
      </c>
      <c r="F102" s="44" t="s">
        <v>346</v>
      </c>
      <c r="G102" s="238">
        <v>139</v>
      </c>
      <c r="H102" s="58"/>
      <c r="I102" s="238">
        <v>139</v>
      </c>
      <c r="J102" s="239">
        <f t="shared" si="13"/>
        <v>1</v>
      </c>
      <c r="K102" s="238">
        <v>0</v>
      </c>
    </row>
    <row r="103" spans="1:11" s="321" customFormat="1" ht="23.4" customHeight="1">
      <c r="A103" s="37"/>
      <c r="B103" s="315"/>
      <c r="C103" s="315"/>
      <c r="D103" s="320"/>
      <c r="E103" s="127" t="s">
        <v>377</v>
      </c>
      <c r="F103" s="342" t="s">
        <v>378</v>
      </c>
      <c r="G103" s="343">
        <v>189</v>
      </c>
      <c r="H103" s="155"/>
      <c r="I103" s="12">
        <v>189</v>
      </c>
      <c r="J103" s="25">
        <f t="shared" si="13"/>
        <v>1</v>
      </c>
      <c r="K103" s="12">
        <v>21.42</v>
      </c>
    </row>
    <row r="104" spans="1:11" ht="14.25" customHeight="1">
      <c r="A104" s="37"/>
      <c r="B104" s="19"/>
      <c r="C104" s="363" t="s">
        <v>76</v>
      </c>
      <c r="D104" s="363"/>
      <c r="E104" s="38"/>
      <c r="F104" s="39" t="s">
        <v>20</v>
      </c>
      <c r="G104" s="371">
        <f>SUM(G105:H110)</f>
        <v>91900</v>
      </c>
      <c r="H104" s="372"/>
      <c r="I104" s="13">
        <f>SUM(I105+I106+I107+I108+I110+I109)</f>
        <v>80041.570000000007</v>
      </c>
      <c r="J104" s="40">
        <f>I104/G104</f>
        <v>0.87096376496191519</v>
      </c>
      <c r="K104" s="13">
        <f>SUM(K105:K110)</f>
        <v>0</v>
      </c>
    </row>
    <row r="105" spans="1:11" ht="17.100000000000001" customHeight="1">
      <c r="A105" s="37"/>
      <c r="B105" s="88"/>
      <c r="C105" s="362"/>
      <c r="D105" s="362"/>
      <c r="E105" s="33" t="s">
        <v>58</v>
      </c>
      <c r="F105" s="34" t="s">
        <v>59</v>
      </c>
      <c r="G105" s="359">
        <v>50400</v>
      </c>
      <c r="H105" s="360"/>
      <c r="I105" s="35">
        <v>48900</v>
      </c>
      <c r="J105" s="36">
        <f>I105/G105</f>
        <v>0.97023809523809523</v>
      </c>
      <c r="K105" s="21">
        <v>0</v>
      </c>
    </row>
    <row r="106" spans="1:11" ht="17.100000000000001" customHeight="1">
      <c r="A106" s="37"/>
      <c r="B106" s="88"/>
      <c r="C106" s="362"/>
      <c r="D106" s="362"/>
      <c r="E106" s="88" t="s">
        <v>77</v>
      </c>
      <c r="F106" s="20" t="s">
        <v>78</v>
      </c>
      <c r="G106" s="364">
        <v>10500</v>
      </c>
      <c r="H106" s="365"/>
      <c r="I106" s="21">
        <v>9000</v>
      </c>
      <c r="J106" s="22">
        <f>I106/G106</f>
        <v>0.8571428571428571</v>
      </c>
      <c r="K106" s="21">
        <v>0</v>
      </c>
    </row>
    <row r="107" spans="1:11" ht="17.100000000000001" customHeight="1">
      <c r="A107" s="37"/>
      <c r="B107" s="113"/>
      <c r="C107" s="113"/>
      <c r="D107" s="113"/>
      <c r="E107" s="113" t="s">
        <v>347</v>
      </c>
      <c r="F107" s="20" t="s">
        <v>348</v>
      </c>
      <c r="G107" s="145">
        <v>4000</v>
      </c>
      <c r="H107" s="146"/>
      <c r="I107" s="21">
        <v>3765.48</v>
      </c>
      <c r="J107" s="22">
        <f>I107/G107</f>
        <v>0.94137000000000004</v>
      </c>
      <c r="K107" s="21">
        <v>0</v>
      </c>
    </row>
    <row r="108" spans="1:11" ht="17.100000000000001" customHeight="1">
      <c r="A108" s="37"/>
      <c r="B108" s="88"/>
      <c r="C108" s="362"/>
      <c r="D108" s="362"/>
      <c r="E108" s="88" t="s">
        <v>24</v>
      </c>
      <c r="F108" s="20" t="s">
        <v>25</v>
      </c>
      <c r="G108" s="364">
        <v>7500</v>
      </c>
      <c r="H108" s="365"/>
      <c r="I108" s="21">
        <v>6887.08</v>
      </c>
      <c r="J108" s="22">
        <f t="shared" ref="J108:J118" si="14">I108/G108</f>
        <v>0.91827733333333328</v>
      </c>
      <c r="K108" s="21">
        <v>0</v>
      </c>
    </row>
    <row r="109" spans="1:11" s="321" customFormat="1" ht="17.100000000000001" customHeight="1">
      <c r="A109" s="37"/>
      <c r="B109" s="315"/>
      <c r="C109" s="315"/>
      <c r="D109" s="315"/>
      <c r="E109" s="315" t="s">
        <v>110</v>
      </c>
      <c r="F109" s="20" t="s">
        <v>111</v>
      </c>
      <c r="G109" s="139">
        <v>10000</v>
      </c>
      <c r="H109" s="141" t="s">
        <v>287</v>
      </c>
      <c r="I109" s="238">
        <v>8367.02</v>
      </c>
      <c r="J109" s="239">
        <f t="shared" si="14"/>
        <v>0.83670200000000006</v>
      </c>
      <c r="K109" s="238">
        <v>0</v>
      </c>
    </row>
    <row r="110" spans="1:11" ht="17.100000000000001" customHeight="1">
      <c r="A110" s="37"/>
      <c r="B110" s="88"/>
      <c r="C110" s="88"/>
      <c r="D110" s="88"/>
      <c r="E110" s="88" t="s">
        <v>26</v>
      </c>
      <c r="F110" s="20" t="s">
        <v>27</v>
      </c>
      <c r="G110" s="364">
        <v>9500</v>
      </c>
      <c r="H110" s="365"/>
      <c r="I110" s="21">
        <v>3121.99</v>
      </c>
      <c r="J110" s="22">
        <f>I110/G110</f>
        <v>0.32863052631578943</v>
      </c>
      <c r="K110" s="12">
        <v>0</v>
      </c>
    </row>
    <row r="111" spans="1:11" ht="37.200000000000003" customHeight="1" thickBot="1">
      <c r="A111" s="37"/>
      <c r="B111" s="89" t="s">
        <v>79</v>
      </c>
      <c r="C111" s="368"/>
      <c r="D111" s="368"/>
      <c r="E111" s="89"/>
      <c r="F111" s="17" t="s">
        <v>80</v>
      </c>
      <c r="G111" s="369">
        <f>SUM(G112)</f>
        <v>2039</v>
      </c>
      <c r="H111" s="370"/>
      <c r="I111" s="15">
        <f>SUM(I112)</f>
        <v>2039</v>
      </c>
      <c r="J111" s="18">
        <f t="shared" si="14"/>
        <v>1</v>
      </c>
      <c r="K111" s="9">
        <f>SUM(K112+K119)</f>
        <v>0</v>
      </c>
    </row>
    <row r="112" spans="1:11" ht="26.25" customHeight="1" thickTop="1">
      <c r="A112" s="37"/>
      <c r="B112" s="19"/>
      <c r="C112" s="373" t="s">
        <v>81</v>
      </c>
      <c r="D112" s="373"/>
      <c r="E112" s="38"/>
      <c r="F112" s="39" t="s">
        <v>82</v>
      </c>
      <c r="G112" s="371">
        <f>SUM(G113+G117+G118)</f>
        <v>2039</v>
      </c>
      <c r="H112" s="372"/>
      <c r="I112" s="13">
        <f>SUM(I113+I117+I118)</f>
        <v>2039</v>
      </c>
      <c r="J112" s="40">
        <f t="shared" si="14"/>
        <v>1</v>
      </c>
      <c r="K112" s="48">
        <v>0</v>
      </c>
    </row>
    <row r="113" spans="1:11" ht="13.95" customHeight="1">
      <c r="A113" s="37"/>
      <c r="B113" s="88"/>
      <c r="C113" s="362"/>
      <c r="D113" s="362"/>
      <c r="E113" s="33" t="s">
        <v>9</v>
      </c>
      <c r="F113" s="34" t="s">
        <v>10</v>
      </c>
      <c r="G113" s="359">
        <v>291.82</v>
      </c>
      <c r="H113" s="360"/>
      <c r="I113" s="35">
        <v>291.82</v>
      </c>
      <c r="J113" s="36">
        <f t="shared" si="14"/>
        <v>1</v>
      </c>
      <c r="K113" s="21">
        <v>0</v>
      </c>
    </row>
    <row r="114" spans="1:11" s="321" customFormat="1" ht="13.95" customHeight="1">
      <c r="A114" s="37"/>
      <c r="B114" s="315"/>
      <c r="C114" s="315"/>
      <c r="D114" s="315"/>
      <c r="E114" s="315"/>
      <c r="F114" s="20"/>
      <c r="G114" s="318"/>
      <c r="H114" s="319"/>
      <c r="I114" s="238"/>
      <c r="J114" s="239"/>
      <c r="K114" s="238"/>
    </row>
    <row r="115" spans="1:11" s="321" customFormat="1" ht="13.95" customHeight="1">
      <c r="A115" s="361"/>
      <c r="B115" s="361"/>
      <c r="C115" s="361"/>
      <c r="D115" s="361"/>
      <c r="E115" s="361"/>
      <c r="F115" s="361"/>
      <c r="G115" s="361"/>
      <c r="H115" s="361"/>
      <c r="I115" s="361"/>
      <c r="J115" s="361"/>
      <c r="K115" s="361"/>
    </row>
    <row r="116" spans="1:11" s="321" customFormat="1" ht="13.95" customHeight="1">
      <c r="A116" s="37"/>
      <c r="B116" s="328" t="s">
        <v>197</v>
      </c>
      <c r="C116" s="328" t="s">
        <v>198</v>
      </c>
      <c r="D116" s="328"/>
      <c r="E116" s="328" t="s">
        <v>199</v>
      </c>
      <c r="F116" s="328" t="s">
        <v>200</v>
      </c>
      <c r="G116" s="329" t="s">
        <v>201</v>
      </c>
      <c r="H116" s="329"/>
      <c r="I116" s="43" t="s">
        <v>202</v>
      </c>
      <c r="J116" s="43" t="s">
        <v>203</v>
      </c>
      <c r="K116" s="43" t="s">
        <v>204</v>
      </c>
    </row>
    <row r="117" spans="1:11" ht="25.2" customHeight="1">
      <c r="A117" s="37"/>
      <c r="B117" s="88"/>
      <c r="C117" s="88"/>
      <c r="D117" s="88"/>
      <c r="E117" s="88" t="s">
        <v>21</v>
      </c>
      <c r="F117" s="144" t="s">
        <v>371</v>
      </c>
      <c r="G117" s="145">
        <v>40.659999999999997</v>
      </c>
      <c r="H117" s="146"/>
      <c r="I117" s="21">
        <v>40.659999999999997</v>
      </c>
      <c r="J117" s="22">
        <f t="shared" si="14"/>
        <v>1</v>
      </c>
      <c r="K117" s="21">
        <v>0</v>
      </c>
    </row>
    <row r="118" spans="1:11" ht="13.2" customHeight="1">
      <c r="A118" s="37"/>
      <c r="B118" s="196"/>
      <c r="C118" s="362"/>
      <c r="D118" s="362"/>
      <c r="E118" s="88" t="s">
        <v>22</v>
      </c>
      <c r="F118" s="20" t="s">
        <v>23</v>
      </c>
      <c r="G118" s="364">
        <v>1706.52</v>
      </c>
      <c r="H118" s="365"/>
      <c r="I118" s="21">
        <v>1706.52</v>
      </c>
      <c r="J118" s="22">
        <f t="shared" si="14"/>
        <v>1</v>
      </c>
      <c r="K118" s="21">
        <v>0</v>
      </c>
    </row>
    <row r="119" spans="1:11" ht="13.2" customHeight="1" thickBot="1">
      <c r="A119" s="37"/>
      <c r="B119" s="345" t="s">
        <v>379</v>
      </c>
      <c r="C119" s="346"/>
      <c r="D119" s="346"/>
      <c r="E119" s="346"/>
      <c r="F119" s="347" t="s">
        <v>381</v>
      </c>
      <c r="G119" s="15">
        <f>SUM(G120)</f>
        <v>1500</v>
      </c>
      <c r="H119" s="15">
        <f t="shared" ref="H119:I119" si="15">SUM(H120)</f>
        <v>0</v>
      </c>
      <c r="I119" s="15">
        <f t="shared" si="15"/>
        <v>1500</v>
      </c>
      <c r="J119" s="18">
        <f t="shared" ref="J119:J122" si="16">SUM(I119/G119)</f>
        <v>1</v>
      </c>
      <c r="K119" s="15">
        <f>SUM(K120:K122)</f>
        <v>0</v>
      </c>
    </row>
    <row r="120" spans="1:11" ht="13.2" customHeight="1" thickTop="1">
      <c r="A120" s="37"/>
      <c r="B120" s="225"/>
      <c r="C120" s="348" t="s">
        <v>380</v>
      </c>
      <c r="D120" s="348"/>
      <c r="E120" s="348"/>
      <c r="F120" s="349" t="s">
        <v>382</v>
      </c>
      <c r="G120" s="48">
        <f>SUM(G121:G122)</f>
        <v>1500</v>
      </c>
      <c r="H120" s="48">
        <f t="shared" ref="H120:I120" si="17">SUM(H121:H122)</f>
        <v>0</v>
      </c>
      <c r="I120" s="48">
        <f t="shared" si="17"/>
        <v>1500</v>
      </c>
      <c r="J120" s="102">
        <f t="shared" si="16"/>
        <v>1</v>
      </c>
      <c r="K120" s="48">
        <v>0</v>
      </c>
    </row>
    <row r="121" spans="1:11" ht="13.2" customHeight="1">
      <c r="A121" s="37"/>
      <c r="B121" s="225"/>
      <c r="C121" s="240"/>
      <c r="D121" s="231"/>
      <c r="E121" s="240" t="s">
        <v>9</v>
      </c>
      <c r="F121" s="237" t="s">
        <v>362</v>
      </c>
      <c r="G121" s="238">
        <v>219.04</v>
      </c>
      <c r="H121" s="236"/>
      <c r="I121" s="238">
        <v>219.04</v>
      </c>
      <c r="J121" s="239">
        <f t="shared" si="16"/>
        <v>1</v>
      </c>
      <c r="K121" s="238">
        <v>0</v>
      </c>
    </row>
    <row r="122" spans="1:11" ht="13.2" customHeight="1">
      <c r="A122" s="37"/>
      <c r="B122" s="225"/>
      <c r="C122" s="240"/>
      <c r="D122" s="231"/>
      <c r="E122" s="240" t="s">
        <v>22</v>
      </c>
      <c r="F122" s="237" t="s">
        <v>363</v>
      </c>
      <c r="G122" s="238">
        <v>1280.96</v>
      </c>
      <c r="H122" s="236"/>
      <c r="I122" s="238">
        <v>1280.96</v>
      </c>
      <c r="J122" s="239">
        <f t="shared" si="16"/>
        <v>1</v>
      </c>
      <c r="K122" s="238">
        <v>0</v>
      </c>
    </row>
    <row r="123" spans="1:11" ht="26.25" customHeight="1" thickBot="1">
      <c r="A123" s="37"/>
      <c r="B123" s="89" t="s">
        <v>83</v>
      </c>
      <c r="C123" s="368"/>
      <c r="D123" s="368"/>
      <c r="E123" s="89"/>
      <c r="F123" s="17" t="s">
        <v>84</v>
      </c>
      <c r="G123" s="369">
        <f>SUM(G124+G132+G135)</f>
        <v>489256.47</v>
      </c>
      <c r="H123" s="370"/>
      <c r="I123" s="15">
        <f>SUM(I124+I132+I134)</f>
        <v>402478.54</v>
      </c>
      <c r="J123" s="18">
        <f t="shared" ref="J123:J151" si="18">I123/G123</f>
        <v>0.82263304560898298</v>
      </c>
      <c r="K123" s="15">
        <f>K124+K132</f>
        <v>4013.61</v>
      </c>
    </row>
    <row r="124" spans="1:11" ht="17.100000000000001" customHeight="1" thickTop="1">
      <c r="A124" s="37"/>
      <c r="B124" s="19"/>
      <c r="C124" s="363" t="s">
        <v>86</v>
      </c>
      <c r="D124" s="363"/>
      <c r="E124" s="26"/>
      <c r="F124" s="27" t="s">
        <v>87</v>
      </c>
      <c r="G124" s="366">
        <f>SUM(G125+G126+G127+G128+G129+G130+G131)</f>
        <v>482520</v>
      </c>
      <c r="H124" s="367"/>
      <c r="I124" s="32">
        <f>SUM(I125+I126+I127+I128+I129+I130+I131)</f>
        <v>397594.37</v>
      </c>
      <c r="J124" s="28">
        <f t="shared" si="18"/>
        <v>0.82399562712426422</v>
      </c>
      <c r="K124" s="32">
        <f>SUM(K125:K131)</f>
        <v>4013.61</v>
      </c>
    </row>
    <row r="125" spans="1:11" ht="13.95" customHeight="1">
      <c r="A125" s="37"/>
      <c r="B125" s="88"/>
      <c r="C125" s="362"/>
      <c r="D125" s="362"/>
      <c r="E125" s="88" t="s">
        <v>58</v>
      </c>
      <c r="F125" s="20" t="s">
        <v>59</v>
      </c>
      <c r="G125" s="148">
        <v>140500</v>
      </c>
      <c r="H125" s="149" t="s">
        <v>215</v>
      </c>
      <c r="I125" s="21">
        <v>128287.3</v>
      </c>
      <c r="J125" s="22">
        <f t="shared" si="18"/>
        <v>0.9130768683274022</v>
      </c>
      <c r="K125" s="21">
        <v>0</v>
      </c>
    </row>
    <row r="126" spans="1:11" ht="13.2" customHeight="1">
      <c r="A126" s="37"/>
      <c r="B126" s="88"/>
      <c r="C126" s="362"/>
      <c r="D126" s="362"/>
      <c r="E126" s="88" t="s">
        <v>24</v>
      </c>
      <c r="F126" s="20" t="s">
        <v>25</v>
      </c>
      <c r="G126" s="148">
        <v>106146</v>
      </c>
      <c r="H126" s="149" t="s">
        <v>216</v>
      </c>
      <c r="I126" s="21">
        <v>83744.31</v>
      </c>
      <c r="J126" s="22">
        <f t="shared" si="18"/>
        <v>0.78895398790345372</v>
      </c>
      <c r="K126" s="21">
        <v>820.65</v>
      </c>
    </row>
    <row r="127" spans="1:11" ht="13.95" customHeight="1">
      <c r="A127" s="37"/>
      <c r="B127" s="88"/>
      <c r="C127" s="362"/>
      <c r="D127" s="362"/>
      <c r="E127" s="88" t="s">
        <v>68</v>
      </c>
      <c r="F127" s="20" t="s">
        <v>69</v>
      </c>
      <c r="G127" s="148">
        <v>80400</v>
      </c>
      <c r="H127" s="149" t="s">
        <v>211</v>
      </c>
      <c r="I127" s="21">
        <v>75139.509999999995</v>
      </c>
      <c r="J127" s="22">
        <f t="shared" si="18"/>
        <v>0.9345710199004974</v>
      </c>
      <c r="K127" s="21">
        <v>3192.96</v>
      </c>
    </row>
    <row r="128" spans="1:11" ht="13.2" customHeight="1">
      <c r="A128" s="37"/>
      <c r="B128" s="59"/>
      <c r="C128" s="362"/>
      <c r="D128" s="362"/>
      <c r="E128" s="88" t="s">
        <v>70</v>
      </c>
      <c r="F128" s="20" t="s">
        <v>71</v>
      </c>
      <c r="G128" s="148">
        <v>5100</v>
      </c>
      <c r="H128" s="149" t="s">
        <v>143</v>
      </c>
      <c r="I128" s="21">
        <v>2260</v>
      </c>
      <c r="J128" s="22">
        <f t="shared" si="18"/>
        <v>0.44313725490196076</v>
      </c>
      <c r="K128" s="21">
        <v>0</v>
      </c>
    </row>
    <row r="129" spans="1:11" ht="13.2" customHeight="1">
      <c r="A129" s="37"/>
      <c r="B129" s="60"/>
      <c r="C129" s="60"/>
      <c r="D129" s="41"/>
      <c r="E129" s="88" t="s">
        <v>26</v>
      </c>
      <c r="F129" s="20" t="s">
        <v>27</v>
      </c>
      <c r="G129" s="148">
        <v>114000</v>
      </c>
      <c r="H129" s="149" t="s">
        <v>211</v>
      </c>
      <c r="I129" s="21">
        <v>72018.990000000005</v>
      </c>
      <c r="J129" s="22">
        <f>I129/G129</f>
        <v>0.63174552631578951</v>
      </c>
      <c r="K129" s="21">
        <v>0</v>
      </c>
    </row>
    <row r="130" spans="1:11" ht="21" customHeight="1">
      <c r="A130" s="37"/>
      <c r="B130" s="60"/>
      <c r="C130" s="60"/>
      <c r="D130" s="41"/>
      <c r="E130" s="88" t="s">
        <v>72</v>
      </c>
      <c r="F130" s="8" t="s">
        <v>212</v>
      </c>
      <c r="G130" s="148">
        <v>2200</v>
      </c>
      <c r="H130" s="149"/>
      <c r="I130" s="21">
        <v>1970.26</v>
      </c>
      <c r="J130" s="22">
        <f>I130/G130</f>
        <v>0.8955727272727273</v>
      </c>
      <c r="K130" s="21">
        <v>0</v>
      </c>
    </row>
    <row r="131" spans="1:11" ht="13.2" customHeight="1">
      <c r="A131" s="37"/>
      <c r="B131" s="60"/>
      <c r="C131" s="60"/>
      <c r="D131" s="41"/>
      <c r="E131" s="88" t="s">
        <v>28</v>
      </c>
      <c r="F131" s="20" t="s">
        <v>29</v>
      </c>
      <c r="G131" s="148">
        <v>34174</v>
      </c>
      <c r="H131" s="149" t="s">
        <v>73</v>
      </c>
      <c r="I131" s="21">
        <v>34174</v>
      </c>
      <c r="J131" s="22">
        <f>I131/G131</f>
        <v>1</v>
      </c>
      <c r="K131" s="21">
        <v>0</v>
      </c>
    </row>
    <row r="132" spans="1:11" ht="13.2" customHeight="1">
      <c r="A132" s="37"/>
      <c r="B132" s="88"/>
      <c r="C132" s="316" t="s">
        <v>364</v>
      </c>
      <c r="D132" s="317"/>
      <c r="E132" s="242"/>
      <c r="F132" s="243" t="s">
        <v>365</v>
      </c>
      <c r="G132" s="244">
        <v>2368</v>
      </c>
      <c r="H132" s="245"/>
      <c r="I132" s="324">
        <v>1116.67</v>
      </c>
      <c r="J132" s="28">
        <f t="shared" ref="J132" si="19">I132/G132</f>
        <v>0.47156672297297303</v>
      </c>
      <c r="K132" s="324">
        <v>0</v>
      </c>
    </row>
    <row r="133" spans="1:11" ht="15" customHeight="1">
      <c r="A133" s="37"/>
      <c r="B133" s="88"/>
      <c r="C133" s="241"/>
      <c r="D133" s="315"/>
      <c r="E133" s="75" t="s">
        <v>24</v>
      </c>
      <c r="F133" s="76" t="s">
        <v>25</v>
      </c>
      <c r="G133" s="323">
        <v>2368</v>
      </c>
      <c r="H133" s="153"/>
      <c r="I133" s="238">
        <v>1116.67</v>
      </c>
      <c r="J133" s="239">
        <f>SUM(I133/G133)</f>
        <v>0.47156672297297303</v>
      </c>
      <c r="K133" s="238">
        <v>0</v>
      </c>
    </row>
    <row r="134" spans="1:11" ht="16.2" customHeight="1">
      <c r="A134" s="37"/>
      <c r="B134" s="225"/>
      <c r="C134" s="316" t="s">
        <v>383</v>
      </c>
      <c r="D134" s="224"/>
      <c r="E134" s="242"/>
      <c r="F134" s="243" t="s">
        <v>20</v>
      </c>
      <c r="G134" s="244">
        <v>4368.47</v>
      </c>
      <c r="H134" s="245"/>
      <c r="I134" s="228">
        <v>3767.5</v>
      </c>
      <c r="J134" s="28">
        <f t="shared" si="18"/>
        <v>0.8624300956627835</v>
      </c>
      <c r="K134" s="259">
        <v>0</v>
      </c>
    </row>
    <row r="135" spans="1:11" ht="16.2" customHeight="1">
      <c r="A135" s="37"/>
      <c r="B135" s="225"/>
      <c r="C135" s="241"/>
      <c r="D135" s="220"/>
      <c r="E135" s="75" t="s">
        <v>26</v>
      </c>
      <c r="F135" s="76" t="s">
        <v>27</v>
      </c>
      <c r="G135" s="227">
        <v>4368.47</v>
      </c>
      <c r="H135" s="153"/>
      <c r="I135" s="21">
        <v>3767.5</v>
      </c>
      <c r="J135" s="22">
        <f>SUM(I135/G135)</f>
        <v>0.8624300956627835</v>
      </c>
      <c r="K135" s="21">
        <v>0</v>
      </c>
    </row>
    <row r="136" spans="1:11" ht="17.100000000000001" customHeight="1" thickBot="1">
      <c r="A136" s="37"/>
      <c r="B136" s="232" t="s">
        <v>89</v>
      </c>
      <c r="C136" s="390"/>
      <c r="D136" s="391"/>
      <c r="E136" s="257"/>
      <c r="F136" s="83" t="s">
        <v>90</v>
      </c>
      <c r="G136" s="392">
        <f>SUM(G137)</f>
        <v>462833.72</v>
      </c>
      <c r="H136" s="393"/>
      <c r="I136" s="15">
        <f>SUM(I137)</f>
        <v>462833.72</v>
      </c>
      <c r="J136" s="18">
        <f t="shared" si="18"/>
        <v>1</v>
      </c>
      <c r="K136" s="15">
        <v>0</v>
      </c>
    </row>
    <row r="137" spans="1:11" ht="55.8" customHeight="1" thickTop="1">
      <c r="A137" s="37"/>
      <c r="B137" s="19"/>
      <c r="C137" s="373" t="s">
        <v>91</v>
      </c>
      <c r="D137" s="373"/>
      <c r="E137" s="38"/>
      <c r="F137" s="39" t="s">
        <v>393</v>
      </c>
      <c r="G137" s="371">
        <f>SUM(G138)</f>
        <v>462833.72</v>
      </c>
      <c r="H137" s="372"/>
      <c r="I137" s="13">
        <f>SUM(I138)</f>
        <v>462833.72</v>
      </c>
      <c r="J137" s="40">
        <f t="shared" si="18"/>
        <v>1</v>
      </c>
      <c r="K137" s="13">
        <v>0</v>
      </c>
    </row>
    <row r="138" spans="1:11" ht="45.6" customHeight="1">
      <c r="A138" s="37"/>
      <c r="B138" s="88"/>
      <c r="C138" s="362"/>
      <c r="D138" s="362"/>
      <c r="E138" s="29" t="s">
        <v>92</v>
      </c>
      <c r="F138" s="30" t="s">
        <v>93</v>
      </c>
      <c r="G138" s="364">
        <v>462833.72</v>
      </c>
      <c r="H138" s="365"/>
      <c r="I138" s="12">
        <v>462833.72</v>
      </c>
      <c r="J138" s="31">
        <f t="shared" si="18"/>
        <v>1</v>
      </c>
      <c r="K138" s="21">
        <v>0</v>
      </c>
    </row>
    <row r="139" spans="1:11" ht="17.100000000000001" customHeight="1" thickBot="1">
      <c r="A139" s="37"/>
      <c r="B139" s="89" t="s">
        <v>94</v>
      </c>
      <c r="C139" s="368"/>
      <c r="D139" s="368"/>
      <c r="E139" s="89"/>
      <c r="F139" s="17" t="s">
        <v>95</v>
      </c>
      <c r="G139" s="392">
        <f>SUM(G140)</f>
        <v>242971</v>
      </c>
      <c r="H139" s="398"/>
      <c r="I139" s="15">
        <f>SUM(I140)</f>
        <v>0</v>
      </c>
      <c r="J139" s="18">
        <f t="shared" si="18"/>
        <v>0</v>
      </c>
      <c r="K139" s="15">
        <v>0</v>
      </c>
    </row>
    <row r="140" spans="1:11" ht="17.100000000000001" customHeight="1" thickTop="1">
      <c r="A140" s="37"/>
      <c r="B140" s="19"/>
      <c r="C140" s="373" t="s">
        <v>96</v>
      </c>
      <c r="D140" s="373"/>
      <c r="E140" s="38"/>
      <c r="F140" s="39" t="s">
        <v>97</v>
      </c>
      <c r="G140" s="371">
        <f>SUM(G141)</f>
        <v>242971</v>
      </c>
      <c r="H140" s="372"/>
      <c r="I140" s="13">
        <v>0</v>
      </c>
      <c r="J140" s="40">
        <f t="shared" si="18"/>
        <v>0</v>
      </c>
      <c r="K140" s="13">
        <v>0</v>
      </c>
    </row>
    <row r="141" spans="1:11" ht="15.6" customHeight="1">
      <c r="A141" s="37"/>
      <c r="B141" s="88"/>
      <c r="C141" s="362"/>
      <c r="D141" s="362"/>
      <c r="E141" s="29" t="s">
        <v>98</v>
      </c>
      <c r="F141" s="30" t="s">
        <v>99</v>
      </c>
      <c r="G141" s="396">
        <v>242971</v>
      </c>
      <c r="H141" s="397"/>
      <c r="I141" s="11">
        <v>0</v>
      </c>
      <c r="J141" s="31">
        <f t="shared" si="18"/>
        <v>0</v>
      </c>
      <c r="K141" s="12">
        <v>0</v>
      </c>
    </row>
    <row r="142" spans="1:11" ht="17.100000000000001" customHeight="1" thickBot="1">
      <c r="A142" s="37"/>
      <c r="B142" s="276" t="s">
        <v>100</v>
      </c>
      <c r="C142" s="399"/>
      <c r="D142" s="399"/>
      <c r="E142" s="276"/>
      <c r="F142" s="54" t="s">
        <v>101</v>
      </c>
      <c r="G142" s="394">
        <f>SUM(G143+G165+G174+G196+G207+G211+G219+G230+G240+G243)</f>
        <v>18955463.900000002</v>
      </c>
      <c r="H142" s="395"/>
      <c r="I142" s="308">
        <f>SUM(I143+I165+I174+I196+I207+I211+I219+I230+I243+I240)</f>
        <v>18741089.930000003</v>
      </c>
      <c r="J142" s="56">
        <f t="shared" si="18"/>
        <v>0.98869065029846093</v>
      </c>
      <c r="K142" s="309">
        <f>K143+K165+K174+K196+K207+K211+K219+K230+K240+K243</f>
        <v>1589842.4900000005</v>
      </c>
    </row>
    <row r="143" spans="1:11" ht="17.100000000000001" customHeight="1" thickTop="1">
      <c r="A143" s="37"/>
      <c r="B143" s="19"/>
      <c r="C143" s="373" t="s">
        <v>102</v>
      </c>
      <c r="D143" s="373"/>
      <c r="E143" s="38"/>
      <c r="F143" s="39" t="s">
        <v>103</v>
      </c>
      <c r="G143" s="371">
        <f>SUM(G144+G145+G146+G147+G148+G150+G151+G152+G153+G156+G157+G158+G159+G160+G162+G161+G163+G164+G149)</f>
        <v>13509001.5</v>
      </c>
      <c r="H143" s="372"/>
      <c r="I143" s="307">
        <f>SUM(I144+I145+I146+I147+I148+I150+I151+I152+I153+I156+I157+I158+I159+I160+I162+I149+I161+I163+I164)</f>
        <v>13472563.420000002</v>
      </c>
      <c r="J143" s="40">
        <f>SUM(I143/G143)</f>
        <v>0.99730268147501511</v>
      </c>
      <c r="K143" s="306">
        <f>SUM(K144+K145+K146+K147+K148+K149+K150+K151+K152+K153+K156+K157+K158+K159+K160+K161+K162+K163+K164)</f>
        <v>1216980.8100000003</v>
      </c>
    </row>
    <row r="144" spans="1:11" ht="21" customHeight="1">
      <c r="A144" s="37"/>
      <c r="B144" s="88"/>
      <c r="C144" s="362"/>
      <c r="D144" s="362"/>
      <c r="E144" s="33" t="s">
        <v>62</v>
      </c>
      <c r="F144" s="34" t="s">
        <v>63</v>
      </c>
      <c r="G144" s="142">
        <v>492659.43</v>
      </c>
      <c r="H144" s="149" t="s">
        <v>217</v>
      </c>
      <c r="I144" s="35">
        <v>492659.43</v>
      </c>
      <c r="J144" s="36">
        <f t="shared" si="18"/>
        <v>1</v>
      </c>
      <c r="K144" s="21">
        <v>11156.64</v>
      </c>
    </row>
    <row r="145" spans="1:11" ht="17.100000000000001" customHeight="1">
      <c r="A145" s="37"/>
      <c r="B145" s="88"/>
      <c r="C145" s="362"/>
      <c r="D145" s="362"/>
      <c r="E145" s="88" t="s">
        <v>5</v>
      </c>
      <c r="F145" s="20" t="s">
        <v>6</v>
      </c>
      <c r="G145" s="139">
        <v>8754618.6699999999</v>
      </c>
      <c r="H145" s="149" t="s">
        <v>218</v>
      </c>
      <c r="I145" s="21">
        <v>8747473.8000000007</v>
      </c>
      <c r="J145" s="22">
        <f t="shared" si="18"/>
        <v>0.99918387421893284</v>
      </c>
      <c r="K145" s="21">
        <v>241947.5</v>
      </c>
    </row>
    <row r="146" spans="1:11" ht="17.100000000000001" customHeight="1">
      <c r="A146" s="37"/>
      <c r="B146" s="88"/>
      <c r="C146" s="362"/>
      <c r="D146" s="362"/>
      <c r="E146" s="88" t="s">
        <v>7</v>
      </c>
      <c r="F146" s="20" t="s">
        <v>8</v>
      </c>
      <c r="G146" s="139">
        <v>682662.64</v>
      </c>
      <c r="H146" s="149" t="s">
        <v>219</v>
      </c>
      <c r="I146" s="21">
        <v>682662.64</v>
      </c>
      <c r="J146" s="22">
        <f t="shared" si="18"/>
        <v>1</v>
      </c>
      <c r="K146" s="21">
        <v>702913.55</v>
      </c>
    </row>
    <row r="147" spans="1:11" ht="17.100000000000001" customHeight="1">
      <c r="A147" s="37"/>
      <c r="B147" s="88"/>
      <c r="C147" s="362"/>
      <c r="D147" s="362"/>
      <c r="E147" s="88" t="s">
        <v>9</v>
      </c>
      <c r="F147" s="20" t="s">
        <v>10</v>
      </c>
      <c r="G147" s="139">
        <v>1637156.52</v>
      </c>
      <c r="H147" s="149" t="s">
        <v>220</v>
      </c>
      <c r="I147" s="21">
        <v>1637156.52</v>
      </c>
      <c r="J147" s="22">
        <f t="shared" si="18"/>
        <v>1</v>
      </c>
      <c r="K147" s="21">
        <v>235802.73</v>
      </c>
    </row>
    <row r="148" spans="1:11" ht="24" customHeight="1">
      <c r="A148" s="37"/>
      <c r="B148" s="88"/>
      <c r="C148" s="362"/>
      <c r="D148" s="362"/>
      <c r="E148" s="88" t="s">
        <v>21</v>
      </c>
      <c r="F148" s="20" t="s">
        <v>371</v>
      </c>
      <c r="G148" s="139">
        <v>162082.70000000001</v>
      </c>
      <c r="H148" s="149" t="s">
        <v>221</v>
      </c>
      <c r="I148" s="21">
        <v>162082.26</v>
      </c>
      <c r="J148" s="22">
        <f t="shared" si="18"/>
        <v>0.99999728533643628</v>
      </c>
      <c r="K148" s="21">
        <v>23530.75</v>
      </c>
    </row>
    <row r="149" spans="1:11" s="280" customFormat="1" ht="12.6" customHeight="1">
      <c r="A149" s="37"/>
      <c r="B149" s="273"/>
      <c r="C149" s="273"/>
      <c r="D149" s="273"/>
      <c r="E149" s="315" t="s">
        <v>22</v>
      </c>
      <c r="F149" s="20" t="s">
        <v>23</v>
      </c>
      <c r="G149" s="139">
        <v>29400</v>
      </c>
      <c r="H149" s="141" t="s">
        <v>276</v>
      </c>
      <c r="I149" s="238">
        <v>28605.27</v>
      </c>
      <c r="J149" s="239">
        <f t="shared" ref="J149" si="20">I149/G149</f>
        <v>0.97296836734693881</v>
      </c>
      <c r="K149" s="238">
        <v>794.73</v>
      </c>
    </row>
    <row r="150" spans="1:11" ht="14.4" customHeight="1">
      <c r="A150" s="37"/>
      <c r="B150" s="88"/>
      <c r="C150" s="362"/>
      <c r="D150" s="362"/>
      <c r="E150" s="88" t="s">
        <v>24</v>
      </c>
      <c r="F150" s="20" t="s">
        <v>25</v>
      </c>
      <c r="G150" s="139">
        <v>576682.77</v>
      </c>
      <c r="H150" s="154" t="s">
        <v>222</v>
      </c>
      <c r="I150" s="21">
        <v>568908.57999999996</v>
      </c>
      <c r="J150" s="22">
        <f t="shared" si="18"/>
        <v>0.98651912211630655</v>
      </c>
      <c r="K150" s="21">
        <v>0</v>
      </c>
    </row>
    <row r="151" spans="1:11" ht="13.8" customHeight="1">
      <c r="A151" s="37"/>
      <c r="B151" s="88"/>
      <c r="C151" s="88"/>
      <c r="D151" s="88"/>
      <c r="E151" s="88" t="s">
        <v>335</v>
      </c>
      <c r="F151" s="8" t="s">
        <v>336</v>
      </c>
      <c r="G151" s="139">
        <v>336943.09</v>
      </c>
      <c r="H151" s="154"/>
      <c r="I151" s="21">
        <v>336943.09</v>
      </c>
      <c r="J151" s="22">
        <f t="shared" si="18"/>
        <v>1</v>
      </c>
      <c r="K151" s="21">
        <v>0</v>
      </c>
    </row>
    <row r="152" spans="1:11" ht="13.8" customHeight="1">
      <c r="A152" s="37"/>
      <c r="B152" s="88"/>
      <c r="C152" s="362"/>
      <c r="D152" s="362"/>
      <c r="E152" s="88" t="s">
        <v>68</v>
      </c>
      <c r="F152" s="20" t="s">
        <v>69</v>
      </c>
      <c r="G152" s="139">
        <v>94213.11</v>
      </c>
      <c r="H152" s="149" t="s">
        <v>223</v>
      </c>
      <c r="I152" s="21">
        <v>90687.15</v>
      </c>
      <c r="J152" s="22">
        <f t="shared" ref="J152:J163" si="21">I152/G152</f>
        <v>0.96257463531349297</v>
      </c>
      <c r="K152" s="21">
        <v>0</v>
      </c>
    </row>
    <row r="153" spans="1:11" ht="14.4" customHeight="1">
      <c r="A153" s="37"/>
      <c r="B153" s="88"/>
      <c r="C153" s="362"/>
      <c r="D153" s="362"/>
      <c r="E153" s="88" t="s">
        <v>70</v>
      </c>
      <c r="F153" s="20" t="s">
        <v>71</v>
      </c>
      <c r="G153" s="139">
        <v>5152</v>
      </c>
      <c r="H153" s="149" t="s">
        <v>224</v>
      </c>
      <c r="I153" s="21">
        <v>5152</v>
      </c>
      <c r="J153" s="22">
        <f>I153/G153</f>
        <v>1</v>
      </c>
      <c r="K153" s="21">
        <v>0</v>
      </c>
    </row>
    <row r="154" spans="1:11" s="321" customFormat="1" ht="17.100000000000001" customHeight="1">
      <c r="A154" s="361"/>
      <c r="B154" s="361"/>
      <c r="C154" s="361"/>
      <c r="D154" s="361"/>
      <c r="E154" s="361"/>
      <c r="F154" s="361"/>
      <c r="G154" s="361"/>
      <c r="H154" s="361"/>
      <c r="I154" s="361"/>
      <c r="J154" s="361"/>
      <c r="K154" s="361"/>
    </row>
    <row r="155" spans="1:11" s="321" customFormat="1" ht="17.100000000000001" customHeight="1">
      <c r="A155" s="37"/>
      <c r="B155" s="328" t="s">
        <v>197</v>
      </c>
      <c r="C155" s="328" t="s">
        <v>198</v>
      </c>
      <c r="D155" s="328"/>
      <c r="E155" s="328" t="s">
        <v>199</v>
      </c>
      <c r="F155" s="328" t="s">
        <v>200</v>
      </c>
      <c r="G155" s="329" t="s">
        <v>201</v>
      </c>
      <c r="H155" s="329"/>
      <c r="I155" s="43" t="s">
        <v>202</v>
      </c>
      <c r="J155" s="43" t="s">
        <v>203</v>
      </c>
      <c r="K155" s="43" t="s">
        <v>204</v>
      </c>
    </row>
    <row r="156" spans="1:11" ht="17.100000000000001" customHeight="1">
      <c r="A156" s="37"/>
      <c r="B156" s="88"/>
      <c r="C156" s="362"/>
      <c r="D156" s="362"/>
      <c r="E156" s="88" t="s">
        <v>26</v>
      </c>
      <c r="F156" s="20" t="s">
        <v>27</v>
      </c>
      <c r="G156" s="139">
        <v>178250.41</v>
      </c>
      <c r="H156" s="149" t="s">
        <v>225</v>
      </c>
      <c r="I156" s="21">
        <v>161315.4</v>
      </c>
      <c r="J156" s="22">
        <f t="shared" si="21"/>
        <v>0.90499314980537771</v>
      </c>
      <c r="K156" s="21">
        <v>184.5</v>
      </c>
    </row>
    <row r="157" spans="1:11" ht="25.5" customHeight="1">
      <c r="A157" s="37"/>
      <c r="B157" s="88"/>
      <c r="C157" s="362"/>
      <c r="D157" s="362"/>
      <c r="E157" s="88" t="s">
        <v>72</v>
      </c>
      <c r="F157" s="8" t="s">
        <v>212</v>
      </c>
      <c r="G157" s="139">
        <v>13027.38</v>
      </c>
      <c r="H157" s="149" t="s">
        <v>226</v>
      </c>
      <c r="I157" s="21">
        <v>12772.17</v>
      </c>
      <c r="J157" s="22">
        <f t="shared" si="21"/>
        <v>0.98040972167849572</v>
      </c>
      <c r="K157" s="21">
        <v>0</v>
      </c>
    </row>
    <row r="158" spans="1:11" ht="17.100000000000001" customHeight="1">
      <c r="A158" s="37"/>
      <c r="B158" s="88"/>
      <c r="C158" s="362"/>
      <c r="D158" s="362"/>
      <c r="E158" s="88" t="s">
        <v>52</v>
      </c>
      <c r="F158" s="20" t="s">
        <v>53</v>
      </c>
      <c r="G158" s="139">
        <v>2542.09</v>
      </c>
      <c r="H158" s="149" t="s">
        <v>227</v>
      </c>
      <c r="I158" s="21">
        <v>2534.42</v>
      </c>
      <c r="J158" s="22">
        <f t="shared" si="21"/>
        <v>0.99698279761928177</v>
      </c>
      <c r="K158" s="21">
        <v>61.08</v>
      </c>
    </row>
    <row r="159" spans="1:11" ht="17.100000000000001" customHeight="1">
      <c r="A159" s="37"/>
      <c r="B159" s="88"/>
      <c r="C159" s="362"/>
      <c r="D159" s="362"/>
      <c r="E159" s="88" t="s">
        <v>28</v>
      </c>
      <c r="F159" s="20" t="s">
        <v>29</v>
      </c>
      <c r="G159" s="139">
        <v>15937</v>
      </c>
      <c r="H159" s="149" t="s">
        <v>228</v>
      </c>
      <c r="I159" s="21">
        <v>15937</v>
      </c>
      <c r="J159" s="22">
        <f t="shared" si="21"/>
        <v>1</v>
      </c>
      <c r="K159" s="21">
        <v>0</v>
      </c>
    </row>
    <row r="160" spans="1:11" ht="24.75" customHeight="1">
      <c r="A160" s="37"/>
      <c r="B160" s="88"/>
      <c r="C160" s="362"/>
      <c r="D160" s="362"/>
      <c r="E160" s="88" t="s">
        <v>11</v>
      </c>
      <c r="F160" s="20" t="s">
        <v>12</v>
      </c>
      <c r="G160" s="139">
        <v>519614.54</v>
      </c>
      <c r="H160" s="149" t="s">
        <v>229</v>
      </c>
      <c r="I160" s="21">
        <v>519614.54</v>
      </c>
      <c r="J160" s="22">
        <f t="shared" si="21"/>
        <v>1</v>
      </c>
      <c r="K160" s="21">
        <v>0</v>
      </c>
    </row>
    <row r="161" spans="1:11" s="321" customFormat="1" ht="18" customHeight="1">
      <c r="A161" s="37"/>
      <c r="B161" s="315"/>
      <c r="C161" s="315"/>
      <c r="D161" s="315"/>
      <c r="E161" s="315" t="s">
        <v>270</v>
      </c>
      <c r="F161" s="20" t="s">
        <v>271</v>
      </c>
      <c r="G161" s="139">
        <v>2320.9699999999998</v>
      </c>
      <c r="H161" s="149"/>
      <c r="I161" s="238">
        <v>2320.9699999999998</v>
      </c>
      <c r="J161" s="239">
        <f t="shared" si="21"/>
        <v>1</v>
      </c>
      <c r="K161" s="238">
        <v>0</v>
      </c>
    </row>
    <row r="162" spans="1:11" ht="19.8" customHeight="1">
      <c r="A162" s="37"/>
      <c r="B162" s="220"/>
      <c r="C162" s="220"/>
      <c r="D162" s="220"/>
      <c r="E162" s="220" t="s">
        <v>104</v>
      </c>
      <c r="F162" s="20" t="s">
        <v>105</v>
      </c>
      <c r="G162" s="139">
        <v>368.71</v>
      </c>
      <c r="H162" s="149"/>
      <c r="I162" s="21">
        <v>368.71</v>
      </c>
      <c r="J162" s="22">
        <f t="shared" si="21"/>
        <v>1</v>
      </c>
      <c r="K162" s="238">
        <v>0</v>
      </c>
    </row>
    <row r="163" spans="1:11" s="321" customFormat="1" ht="23.4" customHeight="1">
      <c r="A163" s="37"/>
      <c r="B163" s="315"/>
      <c r="C163" s="315"/>
      <c r="D163" s="315"/>
      <c r="E163" s="315" t="s">
        <v>384</v>
      </c>
      <c r="F163" s="20" t="s">
        <v>385</v>
      </c>
      <c r="G163" s="139">
        <v>337.5</v>
      </c>
      <c r="H163" s="149"/>
      <c r="I163" s="238">
        <v>337.5</v>
      </c>
      <c r="J163" s="239">
        <f t="shared" si="21"/>
        <v>1</v>
      </c>
      <c r="K163" s="238">
        <v>0</v>
      </c>
    </row>
    <row r="164" spans="1:11" s="321" customFormat="1" ht="22.8" customHeight="1">
      <c r="A164" s="37"/>
      <c r="B164" s="315"/>
      <c r="C164" s="315"/>
      <c r="D164" s="315"/>
      <c r="E164" s="127" t="s">
        <v>377</v>
      </c>
      <c r="F164" s="342" t="s">
        <v>378</v>
      </c>
      <c r="G164" s="343">
        <v>5031.97</v>
      </c>
      <c r="H164" s="155"/>
      <c r="I164" s="12">
        <v>5031.97</v>
      </c>
      <c r="J164" s="25">
        <f t="shared" ref="J164" si="22">I164/G164</f>
        <v>1</v>
      </c>
      <c r="K164" s="12">
        <v>589.33000000000004</v>
      </c>
    </row>
    <row r="165" spans="1:11" ht="25.95" customHeight="1">
      <c r="A165" s="37"/>
      <c r="B165" s="19"/>
      <c r="C165" s="363" t="s">
        <v>106</v>
      </c>
      <c r="D165" s="363"/>
      <c r="E165" s="26"/>
      <c r="F165" s="27" t="s">
        <v>107</v>
      </c>
      <c r="G165" s="140">
        <f>SUM(G166+G167+G168+G169+G170+G172+G171+G173)</f>
        <v>792928.91999999993</v>
      </c>
      <c r="H165" s="140">
        <f t="shared" ref="H165:I165" si="23">SUM(H166+H167+H168+H169+H170+H172+H171+H173)</f>
        <v>527054.81999999995</v>
      </c>
      <c r="I165" s="140">
        <f t="shared" si="23"/>
        <v>792159.11999999988</v>
      </c>
      <c r="J165" s="28">
        <f>I165/G165</f>
        <v>0.99902916897015182</v>
      </c>
      <c r="K165" s="13">
        <f>SUM(K166:K172)</f>
        <v>75751.98</v>
      </c>
    </row>
    <row r="166" spans="1:11" ht="21.75" customHeight="1">
      <c r="A166" s="37"/>
      <c r="B166" s="88"/>
      <c r="C166" s="362"/>
      <c r="D166" s="362"/>
      <c r="E166" s="33" t="s">
        <v>62</v>
      </c>
      <c r="F166" s="34" t="s">
        <v>63</v>
      </c>
      <c r="G166" s="142">
        <v>39982.29</v>
      </c>
      <c r="H166" s="149" t="s">
        <v>230</v>
      </c>
      <c r="I166" s="35">
        <v>39751.71</v>
      </c>
      <c r="J166" s="36">
        <f>I166/G166</f>
        <v>0.99423294663712358</v>
      </c>
      <c r="K166" s="21">
        <v>894.73</v>
      </c>
    </row>
    <row r="167" spans="1:11" ht="17.100000000000001" customHeight="1">
      <c r="A167" s="37"/>
      <c r="B167" s="88"/>
      <c r="C167" s="362"/>
      <c r="D167" s="362"/>
      <c r="E167" s="88" t="s">
        <v>5</v>
      </c>
      <c r="F167" s="20" t="s">
        <v>6</v>
      </c>
      <c r="G167" s="139">
        <v>566440.19999999995</v>
      </c>
      <c r="H167" s="149" t="s">
        <v>231</v>
      </c>
      <c r="I167" s="21">
        <v>566274.02</v>
      </c>
      <c r="J167" s="22">
        <v>0.999</v>
      </c>
      <c r="K167" s="21">
        <v>11859.55</v>
      </c>
    </row>
    <row r="168" spans="1:11" ht="17.100000000000001" customHeight="1">
      <c r="A168" s="37"/>
      <c r="B168" s="88"/>
      <c r="C168" s="362"/>
      <c r="D168" s="362"/>
      <c r="E168" s="88" t="s">
        <v>7</v>
      </c>
      <c r="F168" s="20" t="s">
        <v>8</v>
      </c>
      <c r="G168" s="139">
        <v>39010.32</v>
      </c>
      <c r="H168" s="149" t="s">
        <v>232</v>
      </c>
      <c r="I168" s="21">
        <v>39010.32</v>
      </c>
      <c r="J168" s="22">
        <f>I168/G168</f>
        <v>1</v>
      </c>
      <c r="K168" s="21">
        <v>45985</v>
      </c>
    </row>
    <row r="169" spans="1:11" ht="17.100000000000001" customHeight="1">
      <c r="A169" s="37"/>
      <c r="B169" s="88"/>
      <c r="C169" s="362"/>
      <c r="D169" s="362"/>
      <c r="E169" s="88" t="s">
        <v>9</v>
      </c>
      <c r="F169" s="20" t="s">
        <v>10</v>
      </c>
      <c r="G169" s="139">
        <v>107180.48</v>
      </c>
      <c r="H169" s="149" t="s">
        <v>233</v>
      </c>
      <c r="I169" s="21">
        <v>107082.34</v>
      </c>
      <c r="J169" s="22">
        <f>I169/G169</f>
        <v>0.9990843481947459</v>
      </c>
      <c r="K169" s="21">
        <v>15625.78</v>
      </c>
    </row>
    <row r="170" spans="1:11" ht="24" customHeight="1">
      <c r="A170" s="37"/>
      <c r="B170" s="88"/>
      <c r="C170" s="362"/>
      <c r="D170" s="362"/>
      <c r="E170" s="88" t="s">
        <v>21</v>
      </c>
      <c r="F170" s="20" t="s">
        <v>371</v>
      </c>
      <c r="G170" s="139">
        <v>8586.7099999999991</v>
      </c>
      <c r="H170" s="149" t="s">
        <v>234</v>
      </c>
      <c r="I170" s="21">
        <v>8559.19</v>
      </c>
      <c r="J170" s="22">
        <f t="shared" ref="J170:J195" si="24">I170/G170</f>
        <v>0.9967950472299637</v>
      </c>
      <c r="K170" s="21">
        <v>1386.92</v>
      </c>
    </row>
    <row r="171" spans="1:11" s="321" customFormat="1" ht="36.6" customHeight="1">
      <c r="A171" s="37"/>
      <c r="B171" s="315"/>
      <c r="C171" s="315"/>
      <c r="D171" s="315"/>
      <c r="E171" s="315" t="s">
        <v>132</v>
      </c>
      <c r="F171" s="20" t="s">
        <v>133</v>
      </c>
      <c r="G171" s="159">
        <v>3349.04</v>
      </c>
      <c r="H171" s="160" t="s">
        <v>187</v>
      </c>
      <c r="I171" s="238">
        <v>3239.24</v>
      </c>
      <c r="J171" s="239">
        <f t="shared" ref="J171" si="25">I171/G171</f>
        <v>0.96721448534505405</v>
      </c>
      <c r="K171" s="238">
        <v>0</v>
      </c>
    </row>
    <row r="172" spans="1:11" ht="24" customHeight="1">
      <c r="A172" s="37"/>
      <c r="B172" s="88"/>
      <c r="C172" s="362"/>
      <c r="D172" s="362"/>
      <c r="E172" s="315" t="s">
        <v>11</v>
      </c>
      <c r="F172" s="20" t="s">
        <v>12</v>
      </c>
      <c r="G172" s="139">
        <v>28242.3</v>
      </c>
      <c r="H172" s="154" t="s">
        <v>235</v>
      </c>
      <c r="I172" s="238">
        <v>28242.3</v>
      </c>
      <c r="J172" s="239">
        <f t="shared" si="24"/>
        <v>1</v>
      </c>
      <c r="K172" s="238">
        <v>0</v>
      </c>
    </row>
    <row r="173" spans="1:11" s="321" customFormat="1" ht="24" customHeight="1">
      <c r="A173" s="37"/>
      <c r="B173" s="315"/>
      <c r="C173" s="315"/>
      <c r="D173" s="315"/>
      <c r="E173" s="127" t="s">
        <v>377</v>
      </c>
      <c r="F173" s="342" t="s">
        <v>378</v>
      </c>
      <c r="G173" s="343">
        <v>137.58000000000001</v>
      </c>
      <c r="H173" s="155"/>
      <c r="I173" s="12">
        <v>0</v>
      </c>
      <c r="J173" s="25">
        <f t="shared" si="24"/>
        <v>0</v>
      </c>
      <c r="K173" s="12">
        <v>0</v>
      </c>
    </row>
    <row r="174" spans="1:11" ht="17.100000000000001" customHeight="1">
      <c r="A174" s="37"/>
      <c r="B174" s="19"/>
      <c r="C174" s="363" t="s">
        <v>108</v>
      </c>
      <c r="D174" s="363"/>
      <c r="E174" s="123"/>
      <c r="F174" s="130" t="s">
        <v>109</v>
      </c>
      <c r="G174" s="161">
        <f>SUM(G175+G176+G177+G178+G179+G180+G182+G183+G185+G187+G188+G191+G192+G193+G194+G195+G181+G184+G186)</f>
        <v>1796643.0699999996</v>
      </c>
      <c r="H174" s="161">
        <f t="shared" ref="H174:I174" si="26">SUM(H175+H176+H177+H178+H179+H180+H182+H183+H185+H187+H188+H191+H192+H193+H194+H195+H181+H184+H186)</f>
        <v>1231969.78</v>
      </c>
      <c r="I174" s="161">
        <f t="shared" si="26"/>
        <v>1769833.7699999998</v>
      </c>
      <c r="J174" s="28">
        <f t="shared" si="24"/>
        <v>0.98507811571054016</v>
      </c>
      <c r="K174" s="32">
        <f>SUM(K176+K177+K178+K179+K180+K181+K182+K183+K184+K185+K186+K187+K188+K191+K192+K193+K194+K195)</f>
        <v>119899.85</v>
      </c>
    </row>
    <row r="175" spans="1:11" ht="21.75" customHeight="1">
      <c r="A175" s="37"/>
      <c r="B175" s="19"/>
      <c r="C175" s="53"/>
      <c r="D175" s="129"/>
      <c r="E175" s="351" t="s">
        <v>349</v>
      </c>
      <c r="F175" s="128" t="s">
        <v>350</v>
      </c>
      <c r="G175" s="156">
        <v>220980.5</v>
      </c>
      <c r="H175" s="155"/>
      <c r="I175" s="51">
        <v>220980.5</v>
      </c>
      <c r="J175" s="22">
        <f>I175/G175</f>
        <v>1</v>
      </c>
      <c r="K175" s="21">
        <v>0</v>
      </c>
    </row>
    <row r="176" spans="1:11" ht="22.2" customHeight="1">
      <c r="A176" s="37"/>
      <c r="B176" s="88"/>
      <c r="C176" s="362"/>
      <c r="D176" s="383"/>
      <c r="E176" s="61" t="s">
        <v>62</v>
      </c>
      <c r="F176" s="44" t="s">
        <v>63</v>
      </c>
      <c r="G176" s="156">
        <v>33973.599999999999</v>
      </c>
      <c r="H176" s="155" t="s">
        <v>281</v>
      </c>
      <c r="I176" s="51">
        <v>33973.599999999999</v>
      </c>
      <c r="J176" s="22">
        <f t="shared" si="24"/>
        <v>1</v>
      </c>
      <c r="K176" s="21">
        <v>802.05</v>
      </c>
    </row>
    <row r="177" spans="1:11" ht="17.100000000000001" customHeight="1">
      <c r="A177" s="37"/>
      <c r="B177" s="88"/>
      <c r="C177" s="362"/>
      <c r="D177" s="383"/>
      <c r="E177" s="61" t="s">
        <v>5</v>
      </c>
      <c r="F177" s="44" t="s">
        <v>6</v>
      </c>
      <c r="G177" s="156">
        <v>938693.42</v>
      </c>
      <c r="H177" s="157" t="s">
        <v>282</v>
      </c>
      <c r="I177" s="21">
        <v>933483.77</v>
      </c>
      <c r="J177" s="22">
        <f t="shared" si="24"/>
        <v>0.99445010491284791</v>
      </c>
      <c r="K177" s="21">
        <v>20003.23</v>
      </c>
    </row>
    <row r="178" spans="1:11" ht="17.100000000000001" customHeight="1">
      <c r="A178" s="37"/>
      <c r="B178" s="88"/>
      <c r="C178" s="362"/>
      <c r="D178" s="362"/>
      <c r="E178" s="88" t="s">
        <v>7</v>
      </c>
      <c r="F178" s="117" t="s">
        <v>8</v>
      </c>
      <c r="G178" s="156">
        <v>64294.92</v>
      </c>
      <c r="H178" s="158" t="s">
        <v>283</v>
      </c>
      <c r="I178" s="21">
        <v>64294.92</v>
      </c>
      <c r="J178" s="22">
        <f t="shared" si="24"/>
        <v>1</v>
      </c>
      <c r="K178" s="21">
        <v>72004.84</v>
      </c>
    </row>
    <row r="179" spans="1:11" ht="17.100000000000001" customHeight="1">
      <c r="A179" s="37"/>
      <c r="B179" s="88"/>
      <c r="C179" s="362"/>
      <c r="D179" s="362"/>
      <c r="E179" s="88" t="s">
        <v>9</v>
      </c>
      <c r="F179" s="20" t="s">
        <v>10</v>
      </c>
      <c r="G179" s="139">
        <v>169427.66</v>
      </c>
      <c r="H179" s="141" t="s">
        <v>284</v>
      </c>
      <c r="I179" s="21">
        <v>165360.26999999999</v>
      </c>
      <c r="J179" s="131">
        <f t="shared" si="24"/>
        <v>0.97599335315142755</v>
      </c>
      <c r="K179" s="21">
        <v>24208.32</v>
      </c>
    </row>
    <row r="180" spans="1:11" ht="24" customHeight="1">
      <c r="A180" s="37"/>
      <c r="B180" s="88"/>
      <c r="C180" s="362"/>
      <c r="D180" s="362"/>
      <c r="E180" s="88" t="s">
        <v>21</v>
      </c>
      <c r="F180" s="20" t="s">
        <v>371</v>
      </c>
      <c r="G180" s="139">
        <v>17615.669999999998</v>
      </c>
      <c r="H180" s="141" t="s">
        <v>285</v>
      </c>
      <c r="I180" s="21">
        <v>17615.669999999998</v>
      </c>
      <c r="J180" s="22">
        <f t="shared" si="24"/>
        <v>1</v>
      </c>
      <c r="K180" s="21">
        <v>2740.09</v>
      </c>
    </row>
    <row r="181" spans="1:11" s="321" customFormat="1" ht="18" customHeight="1">
      <c r="A181" s="37"/>
      <c r="B181" s="315"/>
      <c r="C181" s="315"/>
      <c r="D181" s="315"/>
      <c r="E181" s="315" t="s">
        <v>22</v>
      </c>
      <c r="F181" s="20" t="s">
        <v>23</v>
      </c>
      <c r="G181" s="139">
        <v>4200</v>
      </c>
      <c r="H181" s="141" t="s">
        <v>276</v>
      </c>
      <c r="I181" s="238">
        <v>4096</v>
      </c>
      <c r="J181" s="239">
        <f t="shared" si="24"/>
        <v>0.97523809523809524</v>
      </c>
      <c r="K181" s="238">
        <v>104</v>
      </c>
    </row>
    <row r="182" spans="1:11" ht="15" customHeight="1">
      <c r="A182" s="37"/>
      <c r="B182" s="88"/>
      <c r="C182" s="362"/>
      <c r="D182" s="362"/>
      <c r="E182" s="88" t="s">
        <v>24</v>
      </c>
      <c r="F182" s="20" t="s">
        <v>25</v>
      </c>
      <c r="G182" s="139">
        <v>74372.5</v>
      </c>
      <c r="H182" s="141" t="s">
        <v>286</v>
      </c>
      <c r="I182" s="21">
        <v>73848.33</v>
      </c>
      <c r="J182" s="22">
        <f t="shared" si="24"/>
        <v>0.9929520992302262</v>
      </c>
      <c r="K182" s="21">
        <v>0</v>
      </c>
    </row>
    <row r="183" spans="1:11" ht="17.100000000000001" customHeight="1">
      <c r="A183" s="37"/>
      <c r="B183" s="88"/>
      <c r="C183" s="362"/>
      <c r="D183" s="362"/>
      <c r="E183" s="88" t="s">
        <v>110</v>
      </c>
      <c r="F183" s="20" t="s">
        <v>111</v>
      </c>
      <c r="G183" s="139">
        <v>118412</v>
      </c>
      <c r="H183" s="141" t="s">
        <v>287</v>
      </c>
      <c r="I183" s="21">
        <v>112392.24</v>
      </c>
      <c r="J183" s="22">
        <f t="shared" si="24"/>
        <v>0.94916258487315475</v>
      </c>
      <c r="K183" s="21">
        <v>0</v>
      </c>
    </row>
    <row r="184" spans="1:11" s="321" customFormat="1" ht="17.100000000000001" customHeight="1">
      <c r="A184" s="37"/>
      <c r="B184" s="315"/>
      <c r="C184" s="315"/>
      <c r="D184" s="315"/>
      <c r="E184" s="315" t="s">
        <v>335</v>
      </c>
      <c r="F184" s="8" t="s">
        <v>336</v>
      </c>
      <c r="G184" s="139">
        <v>3750</v>
      </c>
      <c r="H184" s="154"/>
      <c r="I184" s="238">
        <v>3746.48</v>
      </c>
      <c r="J184" s="239">
        <f t="shared" si="24"/>
        <v>0.99906133333333336</v>
      </c>
      <c r="K184" s="238">
        <v>0</v>
      </c>
    </row>
    <row r="185" spans="1:11" ht="17.100000000000001" customHeight="1">
      <c r="A185" s="37"/>
      <c r="B185" s="88"/>
      <c r="C185" s="362"/>
      <c r="D185" s="362"/>
      <c r="E185" s="88" t="s">
        <v>68</v>
      </c>
      <c r="F185" s="20" t="s">
        <v>69</v>
      </c>
      <c r="G185" s="139">
        <v>29878.15</v>
      </c>
      <c r="H185" s="141" t="s">
        <v>288</v>
      </c>
      <c r="I185" s="21">
        <v>29275.919999999998</v>
      </c>
      <c r="J185" s="22">
        <f t="shared" si="24"/>
        <v>0.97984379889651796</v>
      </c>
      <c r="K185" s="21">
        <v>0</v>
      </c>
    </row>
    <row r="186" spans="1:11" s="321" customFormat="1" ht="17.100000000000001" customHeight="1">
      <c r="A186" s="37"/>
      <c r="B186" s="315"/>
      <c r="C186" s="315"/>
      <c r="D186" s="315"/>
      <c r="E186" s="315" t="s">
        <v>46</v>
      </c>
      <c r="F186" s="20" t="s">
        <v>47</v>
      </c>
      <c r="G186" s="139">
        <v>8500</v>
      </c>
      <c r="H186" s="141"/>
      <c r="I186" s="238">
        <v>8500</v>
      </c>
      <c r="J186" s="239">
        <f t="shared" si="24"/>
        <v>1</v>
      </c>
      <c r="K186" s="238">
        <v>0</v>
      </c>
    </row>
    <row r="187" spans="1:11" ht="15" customHeight="1">
      <c r="A187" s="37"/>
      <c r="B187" s="88"/>
      <c r="C187" s="362"/>
      <c r="D187" s="362"/>
      <c r="E187" s="88" t="s">
        <v>70</v>
      </c>
      <c r="F187" s="20" t="s">
        <v>71</v>
      </c>
      <c r="G187" s="139">
        <v>360</v>
      </c>
      <c r="H187" s="141" t="s">
        <v>139</v>
      </c>
      <c r="I187" s="21">
        <v>360</v>
      </c>
      <c r="J187" s="22">
        <f t="shared" si="24"/>
        <v>1</v>
      </c>
      <c r="K187" s="21">
        <v>0</v>
      </c>
    </row>
    <row r="188" spans="1:11" s="261" customFormat="1" ht="15" customHeight="1">
      <c r="A188" s="37"/>
      <c r="B188" s="260"/>
      <c r="C188" s="362"/>
      <c r="D188" s="362"/>
      <c r="E188" s="260" t="s">
        <v>26</v>
      </c>
      <c r="F188" s="20" t="s">
        <v>27</v>
      </c>
      <c r="G188" s="139">
        <v>36300</v>
      </c>
      <c r="H188" s="141" t="s">
        <v>289</v>
      </c>
      <c r="I188" s="238">
        <v>33588.379999999997</v>
      </c>
      <c r="J188" s="239">
        <f t="shared" ref="J188" si="27">I188/G188</f>
        <v>0.92529972451790632</v>
      </c>
      <c r="K188" s="238">
        <v>37.32</v>
      </c>
    </row>
    <row r="189" spans="1:11" s="321" customFormat="1" ht="15" customHeight="1">
      <c r="A189" s="361"/>
      <c r="B189" s="361"/>
      <c r="C189" s="361"/>
      <c r="D189" s="361"/>
      <c r="E189" s="361"/>
      <c r="F189" s="361"/>
      <c r="G189" s="361"/>
      <c r="H189" s="361"/>
      <c r="I189" s="361"/>
      <c r="J189" s="361"/>
      <c r="K189" s="361"/>
    </row>
    <row r="190" spans="1:11" s="321" customFormat="1" ht="15" customHeight="1">
      <c r="A190" s="37"/>
      <c r="B190" s="328" t="s">
        <v>197</v>
      </c>
      <c r="C190" s="328" t="s">
        <v>198</v>
      </c>
      <c r="D190" s="328"/>
      <c r="E190" s="328" t="s">
        <v>199</v>
      </c>
      <c r="F190" s="328" t="s">
        <v>200</v>
      </c>
      <c r="G190" s="329" t="s">
        <v>201</v>
      </c>
      <c r="H190" s="329"/>
      <c r="I190" s="43" t="s">
        <v>202</v>
      </c>
      <c r="J190" s="43" t="s">
        <v>203</v>
      </c>
      <c r="K190" s="43" t="s">
        <v>204</v>
      </c>
    </row>
    <row r="191" spans="1:11" ht="34.5" customHeight="1">
      <c r="A191" s="37"/>
      <c r="B191" s="88"/>
      <c r="C191" s="88"/>
      <c r="D191" s="88"/>
      <c r="E191" s="88" t="s">
        <v>132</v>
      </c>
      <c r="F191" s="20" t="s">
        <v>133</v>
      </c>
      <c r="G191" s="159">
        <v>12150.96</v>
      </c>
      <c r="H191" s="160" t="s">
        <v>187</v>
      </c>
      <c r="I191" s="21">
        <v>4584</v>
      </c>
      <c r="J191" s="22">
        <f t="shared" si="24"/>
        <v>0.37725414288253772</v>
      </c>
      <c r="K191" s="21">
        <v>0</v>
      </c>
    </row>
    <row r="192" spans="1:11" ht="26.25" customHeight="1">
      <c r="A192" s="37"/>
      <c r="B192" s="88"/>
      <c r="C192" s="362"/>
      <c r="D192" s="362"/>
      <c r="E192" s="88" t="s">
        <v>72</v>
      </c>
      <c r="F192" s="8" t="s">
        <v>212</v>
      </c>
      <c r="G192" s="139">
        <v>1974.69</v>
      </c>
      <c r="H192" s="141" t="s">
        <v>290</v>
      </c>
      <c r="I192" s="21">
        <v>1974.69</v>
      </c>
      <c r="J192" s="22">
        <f t="shared" si="24"/>
        <v>1</v>
      </c>
      <c r="K192" s="21">
        <v>0</v>
      </c>
    </row>
    <row r="193" spans="1:19" ht="17.100000000000001" customHeight="1">
      <c r="A193" s="37"/>
      <c r="B193" s="88"/>
      <c r="C193" s="362"/>
      <c r="D193" s="362"/>
      <c r="E193" s="88" t="s">
        <v>52</v>
      </c>
      <c r="F193" s="20" t="s">
        <v>53</v>
      </c>
      <c r="G193" s="139">
        <v>97.5</v>
      </c>
      <c r="H193" s="141" t="s">
        <v>291</v>
      </c>
      <c r="I193" s="21">
        <v>97.5</v>
      </c>
      <c r="J193" s="22">
        <f t="shared" si="24"/>
        <v>1</v>
      </c>
      <c r="K193" s="21">
        <v>0</v>
      </c>
    </row>
    <row r="194" spans="1:19" ht="17.100000000000001" customHeight="1">
      <c r="A194" s="37"/>
      <c r="B194" s="88"/>
      <c r="C194" s="362"/>
      <c r="D194" s="362"/>
      <c r="E194" s="88" t="s">
        <v>28</v>
      </c>
      <c r="F194" s="20" t="s">
        <v>29</v>
      </c>
      <c r="G194" s="139">
        <v>1598</v>
      </c>
      <c r="H194" s="141" t="s">
        <v>292</v>
      </c>
      <c r="I194" s="21">
        <v>1598</v>
      </c>
      <c r="J194" s="22">
        <f t="shared" si="24"/>
        <v>1</v>
      </c>
      <c r="K194" s="21">
        <v>0</v>
      </c>
    </row>
    <row r="195" spans="1:19" ht="26.25" customHeight="1">
      <c r="A195" s="37"/>
      <c r="B195" s="88"/>
      <c r="C195" s="362"/>
      <c r="D195" s="362"/>
      <c r="E195" s="88" t="s">
        <v>11</v>
      </c>
      <c r="F195" s="20" t="s">
        <v>12</v>
      </c>
      <c r="G195" s="139">
        <v>60063.5</v>
      </c>
      <c r="H195" s="141" t="s">
        <v>293</v>
      </c>
      <c r="I195" s="21">
        <v>60063.5</v>
      </c>
      <c r="J195" s="22">
        <f t="shared" si="24"/>
        <v>1</v>
      </c>
      <c r="K195" s="12">
        <v>0</v>
      </c>
    </row>
    <row r="196" spans="1:19" ht="14.4" customHeight="1">
      <c r="A196" s="37"/>
      <c r="B196" s="19"/>
      <c r="C196" s="363" t="s">
        <v>112</v>
      </c>
      <c r="D196" s="363"/>
      <c r="E196" s="26"/>
      <c r="F196" s="27" t="s">
        <v>113</v>
      </c>
      <c r="G196" s="140">
        <f>SUM(G197+G198+G199+G200+G201+G203+G204+G205+G206+G202)</f>
        <v>956672.51</v>
      </c>
      <c r="H196" s="141" t="s">
        <v>294</v>
      </c>
      <c r="I196" s="32">
        <f>SUM(I197+I198+I199+I200+I201+I203+I204+I205+I206+I202)</f>
        <v>898047.47</v>
      </c>
      <c r="J196" s="28">
        <f t="shared" ref="J196:J239" si="28">I196/G196</f>
        <v>0.93871984468331793</v>
      </c>
      <c r="K196" s="49">
        <f>SUM(K197:K205)</f>
        <v>87420.78</v>
      </c>
    </row>
    <row r="197" spans="1:19" ht="17.100000000000001" customHeight="1">
      <c r="A197" s="37"/>
      <c r="B197" s="88"/>
      <c r="C197" s="362"/>
      <c r="D197" s="362"/>
      <c r="E197" s="33" t="s">
        <v>5</v>
      </c>
      <c r="F197" s="34" t="s">
        <v>6</v>
      </c>
      <c r="G197" s="142">
        <v>258121.3</v>
      </c>
      <c r="H197" s="141" t="s">
        <v>295</v>
      </c>
      <c r="I197" s="35">
        <v>251777.06</v>
      </c>
      <c r="J197" s="36">
        <f t="shared" si="28"/>
        <v>0.97542147819649139</v>
      </c>
      <c r="K197" s="35">
        <v>0</v>
      </c>
    </row>
    <row r="198" spans="1:19" ht="17.100000000000001" customHeight="1">
      <c r="A198" s="37"/>
      <c r="B198" s="88"/>
      <c r="C198" s="362"/>
      <c r="D198" s="362"/>
      <c r="E198" s="88" t="s">
        <v>7</v>
      </c>
      <c r="F198" s="20" t="s">
        <v>8</v>
      </c>
      <c r="G198" s="139">
        <v>9915.58</v>
      </c>
      <c r="H198" s="141" t="s">
        <v>254</v>
      </c>
      <c r="I198" s="21">
        <v>9915.58</v>
      </c>
      <c r="J198" s="22">
        <f t="shared" si="28"/>
        <v>1</v>
      </c>
      <c r="K198" s="21">
        <v>22364.31</v>
      </c>
    </row>
    <row r="199" spans="1:19" ht="17.100000000000001" customHeight="1">
      <c r="A199" s="37"/>
      <c r="B199" s="88"/>
      <c r="C199" s="362"/>
      <c r="D199" s="362"/>
      <c r="E199" s="88" t="s">
        <v>9</v>
      </c>
      <c r="F199" s="20" t="s">
        <v>10</v>
      </c>
      <c r="G199" s="139">
        <v>45568.54</v>
      </c>
      <c r="H199" s="141" t="s">
        <v>296</v>
      </c>
      <c r="I199" s="21">
        <v>43839.74</v>
      </c>
      <c r="J199" s="22">
        <f t="shared" si="28"/>
        <v>0.96206154509229391</v>
      </c>
      <c r="K199" s="21">
        <v>3824.31</v>
      </c>
    </row>
    <row r="200" spans="1:19" ht="27.6" customHeight="1">
      <c r="A200" s="37"/>
      <c r="B200" s="88"/>
      <c r="C200" s="362"/>
      <c r="D200" s="362"/>
      <c r="E200" s="88" t="s">
        <v>21</v>
      </c>
      <c r="F200" s="20" t="s">
        <v>371</v>
      </c>
      <c r="G200" s="139">
        <v>4999.49</v>
      </c>
      <c r="H200" s="141" t="s">
        <v>144</v>
      </c>
      <c r="I200" s="21">
        <v>4619.75</v>
      </c>
      <c r="J200" s="22">
        <f t="shared" si="28"/>
        <v>0.92404425251375644</v>
      </c>
      <c r="K200" s="21">
        <v>458.97</v>
      </c>
    </row>
    <row r="201" spans="1:19" ht="17.100000000000001" customHeight="1">
      <c r="A201" s="37"/>
      <c r="B201" s="88"/>
      <c r="C201" s="362"/>
      <c r="D201" s="362"/>
      <c r="E201" s="88" t="s">
        <v>24</v>
      </c>
      <c r="F201" s="20" t="s">
        <v>25</v>
      </c>
      <c r="G201" s="139">
        <v>133000</v>
      </c>
      <c r="H201" s="141" t="s">
        <v>297</v>
      </c>
      <c r="I201" s="21">
        <v>105160.1</v>
      </c>
      <c r="J201" s="22">
        <f t="shared" si="28"/>
        <v>0.79067744360902259</v>
      </c>
      <c r="K201" s="21">
        <v>4274</v>
      </c>
    </row>
    <row r="202" spans="1:19" s="321" customFormat="1" ht="17.100000000000001" customHeight="1">
      <c r="A202" s="37"/>
      <c r="B202" s="315"/>
      <c r="C202" s="315"/>
      <c r="D202" s="315"/>
      <c r="E202" s="315" t="s">
        <v>70</v>
      </c>
      <c r="F202" s="20" t="s">
        <v>71</v>
      </c>
      <c r="G202" s="139">
        <v>400</v>
      </c>
      <c r="H202" s="149" t="s">
        <v>224</v>
      </c>
      <c r="I202" s="238">
        <v>300</v>
      </c>
      <c r="J202" s="239">
        <f>I202/G202</f>
        <v>0.75</v>
      </c>
      <c r="K202" s="238">
        <v>0</v>
      </c>
    </row>
    <row r="203" spans="1:19" ht="17.100000000000001" customHeight="1">
      <c r="A203" s="37"/>
      <c r="B203" s="88"/>
      <c r="C203" s="362"/>
      <c r="D203" s="362"/>
      <c r="E203" s="88" t="s">
        <v>26</v>
      </c>
      <c r="F203" s="20" t="s">
        <v>27</v>
      </c>
      <c r="G203" s="139">
        <v>485766.04</v>
      </c>
      <c r="H203" s="141" t="s">
        <v>298</v>
      </c>
      <c r="I203" s="21">
        <v>463670.68</v>
      </c>
      <c r="J203" s="22">
        <f t="shared" si="28"/>
        <v>0.95451439956568396</v>
      </c>
      <c r="K203" s="21">
        <v>56499.19</v>
      </c>
    </row>
    <row r="204" spans="1:19" ht="17.100000000000001" customHeight="1">
      <c r="A204" s="37"/>
      <c r="B204" s="88"/>
      <c r="C204" s="362"/>
      <c r="D204" s="362"/>
      <c r="E204" s="88" t="s">
        <v>28</v>
      </c>
      <c r="F204" s="20" t="s">
        <v>29</v>
      </c>
      <c r="G204" s="139">
        <v>8500</v>
      </c>
      <c r="H204" s="141" t="s">
        <v>114</v>
      </c>
      <c r="I204" s="21">
        <v>8363</v>
      </c>
      <c r="J204" s="22">
        <f t="shared" si="28"/>
        <v>0.98388235294117643</v>
      </c>
      <c r="K204" s="21">
        <v>0</v>
      </c>
    </row>
    <row r="205" spans="1:19" ht="23.25" customHeight="1">
      <c r="A205" s="37"/>
      <c r="B205" s="88"/>
      <c r="C205" s="88"/>
      <c r="D205" s="88"/>
      <c r="E205" s="88" t="s">
        <v>11</v>
      </c>
      <c r="F205" s="20" t="s">
        <v>12</v>
      </c>
      <c r="G205" s="139">
        <v>9301.56</v>
      </c>
      <c r="H205" s="141" t="s">
        <v>269</v>
      </c>
      <c r="I205" s="21">
        <v>9301.56</v>
      </c>
      <c r="J205" s="22">
        <f t="shared" si="28"/>
        <v>1</v>
      </c>
      <c r="K205" s="21">
        <v>0</v>
      </c>
      <c r="S205" s="321"/>
    </row>
    <row r="206" spans="1:19" s="321" customFormat="1" ht="23.25" customHeight="1">
      <c r="A206" s="37"/>
      <c r="B206" s="315"/>
      <c r="C206" s="315"/>
      <c r="D206" s="315"/>
      <c r="E206" s="315" t="s">
        <v>54</v>
      </c>
      <c r="F206" s="20" t="s">
        <v>55</v>
      </c>
      <c r="G206" s="143">
        <v>1100</v>
      </c>
      <c r="H206" s="142" t="s">
        <v>157</v>
      </c>
      <c r="I206" s="238">
        <v>1100</v>
      </c>
      <c r="J206" s="239">
        <f t="shared" si="28"/>
        <v>1</v>
      </c>
      <c r="K206" s="238">
        <v>0</v>
      </c>
    </row>
    <row r="207" spans="1:19" ht="15.6" customHeight="1">
      <c r="A207" s="37"/>
      <c r="B207" s="19"/>
      <c r="C207" s="363" t="s">
        <v>115</v>
      </c>
      <c r="D207" s="363"/>
      <c r="E207" s="26"/>
      <c r="F207" s="27" t="s">
        <v>116</v>
      </c>
      <c r="G207" s="140">
        <f>SUM(G208+G209+G210)</f>
        <v>69136</v>
      </c>
      <c r="H207" s="141" t="s">
        <v>299</v>
      </c>
      <c r="I207" s="32">
        <f>SUM(I208+I209+I210)</f>
        <v>38776.1</v>
      </c>
      <c r="J207" s="28">
        <f t="shared" si="28"/>
        <v>0.56086698680860914</v>
      </c>
      <c r="K207" s="32">
        <f>SUM(K208:K210)</f>
        <v>0</v>
      </c>
    </row>
    <row r="208" spans="1:19" ht="17.100000000000001" customHeight="1">
      <c r="A208" s="37"/>
      <c r="B208" s="88"/>
      <c r="C208" s="362"/>
      <c r="D208" s="362"/>
      <c r="E208" s="88" t="s">
        <v>26</v>
      </c>
      <c r="F208" s="20" t="s">
        <v>27</v>
      </c>
      <c r="G208" s="139">
        <v>21000</v>
      </c>
      <c r="H208" s="141" t="s">
        <v>300</v>
      </c>
      <c r="I208" s="21">
        <v>7100</v>
      </c>
      <c r="J208" s="22">
        <f t="shared" si="28"/>
        <v>0.33809523809523812</v>
      </c>
      <c r="K208" s="21">
        <v>0</v>
      </c>
    </row>
    <row r="209" spans="1:11" ht="17.100000000000001" customHeight="1">
      <c r="A209" s="37"/>
      <c r="B209" s="88"/>
      <c r="C209" s="362"/>
      <c r="D209" s="362"/>
      <c r="E209" s="88" t="s">
        <v>52</v>
      </c>
      <c r="F209" s="20" t="s">
        <v>53</v>
      </c>
      <c r="G209" s="139">
        <v>8136</v>
      </c>
      <c r="H209" s="141" t="s">
        <v>301</v>
      </c>
      <c r="I209" s="162">
        <v>0</v>
      </c>
      <c r="J209" s="22">
        <f t="shared" si="28"/>
        <v>0</v>
      </c>
      <c r="K209" s="21">
        <v>0</v>
      </c>
    </row>
    <row r="210" spans="1:11" ht="22.2" customHeight="1">
      <c r="A210" s="37"/>
      <c r="B210" s="88"/>
      <c r="C210" s="88"/>
      <c r="D210" s="88"/>
      <c r="E210" s="73" t="s">
        <v>54</v>
      </c>
      <c r="F210" s="74" t="s">
        <v>55</v>
      </c>
      <c r="G210" s="143">
        <v>40000</v>
      </c>
      <c r="H210" s="141" t="s">
        <v>247</v>
      </c>
      <c r="I210" s="12">
        <v>31676.1</v>
      </c>
      <c r="J210" s="22">
        <f t="shared" si="28"/>
        <v>0.79190249999999995</v>
      </c>
      <c r="K210" s="12">
        <v>0</v>
      </c>
    </row>
    <row r="211" spans="1:11" ht="15.6" customHeight="1">
      <c r="A211" s="37"/>
      <c r="B211" s="19"/>
      <c r="C211" s="363" t="s">
        <v>117</v>
      </c>
      <c r="D211" s="363"/>
      <c r="E211" s="26"/>
      <c r="F211" s="27" t="s">
        <v>118</v>
      </c>
      <c r="G211" s="140">
        <f>SUM(G212+G213+G214+G215+G216+G217+G218)</f>
        <v>261833.00999999998</v>
      </c>
      <c r="H211" s="141" t="s">
        <v>302</v>
      </c>
      <c r="I211" s="32">
        <f>SUM(I212+I213+I214+I215+I216+I217)</f>
        <v>251858.47999999998</v>
      </c>
      <c r="J211" s="28">
        <f t="shared" si="28"/>
        <v>0.96190499433207444</v>
      </c>
      <c r="K211" s="32">
        <f>SUM(K212:K217)</f>
        <v>17967.18</v>
      </c>
    </row>
    <row r="212" spans="1:11" ht="17.100000000000001" customHeight="1">
      <c r="A212" s="37"/>
      <c r="B212" s="88"/>
      <c r="C212" s="362"/>
      <c r="D212" s="362"/>
      <c r="E212" s="88" t="s">
        <v>5</v>
      </c>
      <c r="F212" s="20" t="s">
        <v>6</v>
      </c>
      <c r="G212" s="142">
        <v>118750.39999999999</v>
      </c>
      <c r="H212" s="141" t="s">
        <v>303</v>
      </c>
      <c r="I212" s="21">
        <v>118750.39999999999</v>
      </c>
      <c r="J212" s="22">
        <f t="shared" si="28"/>
        <v>1</v>
      </c>
      <c r="K212" s="21">
        <v>4845.6499999999996</v>
      </c>
    </row>
    <row r="213" spans="1:11" ht="17.100000000000001" customHeight="1">
      <c r="A213" s="37"/>
      <c r="B213" s="88"/>
      <c r="C213" s="362"/>
      <c r="D213" s="362"/>
      <c r="E213" s="88" t="s">
        <v>7</v>
      </c>
      <c r="F213" s="20" t="s">
        <v>8</v>
      </c>
      <c r="G213" s="139">
        <v>7547.01</v>
      </c>
      <c r="H213" s="141" t="s">
        <v>304</v>
      </c>
      <c r="I213" s="21">
        <v>7547.01</v>
      </c>
      <c r="J213" s="22">
        <f t="shared" si="28"/>
        <v>1</v>
      </c>
      <c r="K213" s="21">
        <v>9637.26</v>
      </c>
    </row>
    <row r="214" spans="1:11" ht="17.100000000000001" customHeight="1">
      <c r="A214" s="37"/>
      <c r="B214" s="88"/>
      <c r="C214" s="362"/>
      <c r="D214" s="362"/>
      <c r="E214" s="88" t="s">
        <v>9</v>
      </c>
      <c r="F214" s="20" t="s">
        <v>10</v>
      </c>
      <c r="G214" s="139">
        <v>18573.919999999998</v>
      </c>
      <c r="H214" s="141" t="s">
        <v>305</v>
      </c>
      <c r="I214" s="21">
        <v>18573.919999999998</v>
      </c>
      <c r="J214" s="22">
        <f t="shared" si="28"/>
        <v>1</v>
      </c>
      <c r="K214" s="21">
        <v>3358.79</v>
      </c>
    </row>
    <row r="215" spans="1:11" ht="23.4" customHeight="1">
      <c r="A215" s="37"/>
      <c r="B215" s="88"/>
      <c r="C215" s="362"/>
      <c r="D215" s="362"/>
      <c r="E215" s="88" t="s">
        <v>21</v>
      </c>
      <c r="F215" s="20" t="s">
        <v>371</v>
      </c>
      <c r="G215" s="139">
        <v>1032.02</v>
      </c>
      <c r="H215" s="141" t="s">
        <v>306</v>
      </c>
      <c r="I215" s="21">
        <v>1032.02</v>
      </c>
      <c r="J215" s="22">
        <f t="shared" si="28"/>
        <v>1</v>
      </c>
      <c r="K215" s="21">
        <v>125.48</v>
      </c>
    </row>
    <row r="216" spans="1:11" ht="17.100000000000001" customHeight="1">
      <c r="A216" s="37"/>
      <c r="B216" s="61"/>
      <c r="C216" s="60"/>
      <c r="D216" s="41"/>
      <c r="E216" s="88" t="s">
        <v>110</v>
      </c>
      <c r="F216" s="20" t="s">
        <v>111</v>
      </c>
      <c r="G216" s="139">
        <v>110520.5</v>
      </c>
      <c r="H216" s="141" t="s">
        <v>307</v>
      </c>
      <c r="I216" s="21">
        <v>101045.97</v>
      </c>
      <c r="J216" s="22">
        <f t="shared" si="28"/>
        <v>0.91427355106066299</v>
      </c>
      <c r="K216" s="21">
        <v>0</v>
      </c>
    </row>
    <row r="217" spans="1:11" ht="25.2" customHeight="1">
      <c r="A217" s="37"/>
      <c r="B217" s="61"/>
      <c r="C217" s="60"/>
      <c r="D217" s="41"/>
      <c r="E217" s="88" t="s">
        <v>11</v>
      </c>
      <c r="F217" s="20" t="s">
        <v>12</v>
      </c>
      <c r="G217" s="139">
        <v>4909.16</v>
      </c>
      <c r="H217" s="142" t="s">
        <v>308</v>
      </c>
      <c r="I217" s="21">
        <v>4909.16</v>
      </c>
      <c r="J217" s="22">
        <f t="shared" si="28"/>
        <v>1</v>
      </c>
      <c r="K217" s="21">
        <v>0</v>
      </c>
    </row>
    <row r="218" spans="1:11" s="321" customFormat="1" ht="18" customHeight="1">
      <c r="A218" s="37"/>
      <c r="B218" s="315"/>
      <c r="C218" s="315"/>
      <c r="D218" s="315"/>
      <c r="E218" s="315" t="s">
        <v>270</v>
      </c>
      <c r="F218" s="20" t="s">
        <v>271</v>
      </c>
      <c r="G218" s="139">
        <v>500</v>
      </c>
      <c r="H218" s="149"/>
      <c r="I218" s="238">
        <v>0</v>
      </c>
      <c r="J218" s="239">
        <f t="shared" si="28"/>
        <v>0</v>
      </c>
      <c r="K218" s="238">
        <v>0</v>
      </c>
    </row>
    <row r="219" spans="1:11" ht="67.95" customHeight="1">
      <c r="A219" s="37"/>
      <c r="B219" s="19"/>
      <c r="C219" s="363" t="s">
        <v>249</v>
      </c>
      <c r="D219" s="363"/>
      <c r="E219" s="26"/>
      <c r="F219" s="27" t="s">
        <v>248</v>
      </c>
      <c r="G219" s="366">
        <f>SUM(G220+G221+G225+G226+G227+G228+G229)</f>
        <v>179754.1</v>
      </c>
      <c r="H219" s="367"/>
      <c r="I219" s="32">
        <f>SUM(I220+I221+I225+I226+I227+I228+I229)</f>
        <v>166575.81</v>
      </c>
      <c r="J219" s="28">
        <f t="shared" si="28"/>
        <v>0.92668712424361943</v>
      </c>
      <c r="K219" s="32">
        <f>SUM(K220+K221+K224+K225+K226+K227+K228+K229)</f>
        <v>11638.55</v>
      </c>
    </row>
    <row r="220" spans="1:11" ht="23.4" customHeight="1">
      <c r="A220" s="37"/>
      <c r="B220" s="19"/>
      <c r="C220" s="53"/>
      <c r="D220" s="53"/>
      <c r="E220" s="69" t="s">
        <v>62</v>
      </c>
      <c r="F220" s="65" t="s">
        <v>63</v>
      </c>
      <c r="G220" s="145">
        <v>6257.33</v>
      </c>
      <c r="H220" s="147"/>
      <c r="I220" s="238">
        <v>5929.05</v>
      </c>
      <c r="J220" s="22">
        <f t="shared" si="28"/>
        <v>0.94753672892431762</v>
      </c>
      <c r="K220" s="21">
        <v>91.81</v>
      </c>
    </row>
    <row r="221" spans="1:11" ht="16.2" customHeight="1">
      <c r="A221" s="37"/>
      <c r="B221" s="248"/>
      <c r="C221" s="362"/>
      <c r="D221" s="362"/>
      <c r="E221" s="248" t="s">
        <v>5</v>
      </c>
      <c r="F221" s="20" t="s">
        <v>6</v>
      </c>
      <c r="G221" s="139">
        <v>129479.87</v>
      </c>
      <c r="H221" s="149" t="s">
        <v>237</v>
      </c>
      <c r="I221" s="238">
        <v>119698.67</v>
      </c>
      <c r="J221" s="239">
        <f t="shared" ref="J221" si="29">I221/G221</f>
        <v>0.92445775547967424</v>
      </c>
      <c r="K221" s="238">
        <v>2053.4299999999998</v>
      </c>
    </row>
    <row r="222" spans="1:11" s="321" customFormat="1" ht="16.2" customHeight="1">
      <c r="A222" s="361"/>
      <c r="B222" s="361"/>
      <c r="C222" s="361"/>
      <c r="D222" s="361"/>
      <c r="E222" s="361"/>
      <c r="F222" s="361"/>
      <c r="G222" s="361"/>
      <c r="H222" s="361"/>
      <c r="I222" s="361"/>
      <c r="J222" s="361"/>
      <c r="K222" s="361"/>
    </row>
    <row r="223" spans="1:11" s="321" customFormat="1" ht="16.2" customHeight="1">
      <c r="A223" s="37"/>
      <c r="B223" s="328" t="s">
        <v>197</v>
      </c>
      <c r="C223" s="328" t="s">
        <v>198</v>
      </c>
      <c r="D223" s="328"/>
      <c r="E223" s="328" t="s">
        <v>199</v>
      </c>
      <c r="F223" s="328" t="s">
        <v>200</v>
      </c>
      <c r="G223" s="329" t="s">
        <v>201</v>
      </c>
      <c r="H223" s="329"/>
      <c r="I223" s="43" t="s">
        <v>202</v>
      </c>
      <c r="J223" s="43" t="s">
        <v>203</v>
      </c>
      <c r="K223" s="43" t="s">
        <v>204</v>
      </c>
    </row>
    <row r="224" spans="1:11" s="321" customFormat="1" ht="16.2" customHeight="1">
      <c r="A224" s="37"/>
      <c r="B224" s="350"/>
      <c r="C224" s="350"/>
      <c r="D224" s="350"/>
      <c r="E224" s="315" t="s">
        <v>7</v>
      </c>
      <c r="F224" s="20" t="s">
        <v>8</v>
      </c>
      <c r="G224" s="139">
        <v>0</v>
      </c>
      <c r="H224" s="141" t="s">
        <v>304</v>
      </c>
      <c r="I224" s="238">
        <v>0</v>
      </c>
      <c r="J224" s="239">
        <v>0</v>
      </c>
      <c r="K224" s="238">
        <v>6609.34</v>
      </c>
    </row>
    <row r="225" spans="1:20" s="261" customFormat="1" ht="17.399999999999999" customHeight="1">
      <c r="A225" s="37"/>
      <c r="B225" s="260"/>
      <c r="C225" s="260"/>
      <c r="D225" s="260"/>
      <c r="E225" s="260" t="s">
        <v>9</v>
      </c>
      <c r="F225" s="20" t="s">
        <v>10</v>
      </c>
      <c r="G225" s="163">
        <v>21602.01</v>
      </c>
      <c r="H225" s="149"/>
      <c r="I225" s="238">
        <v>19957.310000000001</v>
      </c>
      <c r="J225" s="239">
        <f>SUM(I225/G225)</f>
        <v>0.92386356639960832</v>
      </c>
      <c r="K225" s="238">
        <v>2574.9899999999998</v>
      </c>
    </row>
    <row r="226" spans="1:20" ht="29.4" customHeight="1">
      <c r="A226" s="37"/>
      <c r="B226" s="88"/>
      <c r="C226" s="88"/>
      <c r="D226" s="88"/>
      <c r="E226" s="88" t="s">
        <v>21</v>
      </c>
      <c r="F226" s="117" t="s">
        <v>371</v>
      </c>
      <c r="G226" s="195">
        <v>3893.06</v>
      </c>
      <c r="H226" s="149"/>
      <c r="I226" s="21">
        <v>2570.1799999999998</v>
      </c>
      <c r="J226" s="22">
        <f>SUM(I226/G226)</f>
        <v>0.66019532193184793</v>
      </c>
      <c r="K226" s="21">
        <v>308.98</v>
      </c>
    </row>
    <row r="227" spans="1:20" ht="15.6" customHeight="1">
      <c r="A227" s="37"/>
      <c r="B227" s="136"/>
      <c r="C227" s="113"/>
      <c r="D227" s="113"/>
      <c r="E227" s="113" t="s">
        <v>24</v>
      </c>
      <c r="F227" s="117" t="s">
        <v>25</v>
      </c>
      <c r="G227" s="164">
        <v>4000.07</v>
      </c>
      <c r="H227" s="165"/>
      <c r="I227" s="21">
        <v>4000</v>
      </c>
      <c r="J227" s="22">
        <f>I227/G227</f>
        <v>0.99998250030624458</v>
      </c>
      <c r="K227" s="21">
        <v>0</v>
      </c>
    </row>
    <row r="228" spans="1:20" ht="16.95" customHeight="1">
      <c r="A228" s="37"/>
      <c r="B228" s="136"/>
      <c r="C228" s="113"/>
      <c r="D228" s="113"/>
      <c r="E228" s="113" t="s">
        <v>335</v>
      </c>
      <c r="F228" s="117" t="s">
        <v>336</v>
      </c>
      <c r="G228" s="164">
        <v>14188.66</v>
      </c>
      <c r="H228" s="165"/>
      <c r="I228" s="21">
        <v>14087.5</v>
      </c>
      <c r="J228" s="22">
        <f>I228/G228</f>
        <v>0.9928703626699068</v>
      </c>
      <c r="K228" s="21">
        <v>0</v>
      </c>
      <c r="T228" s="321"/>
    </row>
    <row r="229" spans="1:20" s="321" customFormat="1" ht="26.4" customHeight="1">
      <c r="A229" s="37"/>
      <c r="B229" s="60"/>
      <c r="C229" s="315"/>
      <c r="D229" s="315"/>
      <c r="E229" s="315" t="s">
        <v>11</v>
      </c>
      <c r="F229" s="20" t="s">
        <v>12</v>
      </c>
      <c r="G229" s="334">
        <v>333.1</v>
      </c>
      <c r="H229" s="142" t="s">
        <v>308</v>
      </c>
      <c r="I229" s="238">
        <v>333.1</v>
      </c>
      <c r="J229" s="239">
        <f t="shared" ref="J229" si="30">I229/G229</f>
        <v>1</v>
      </c>
      <c r="K229" s="238">
        <v>0</v>
      </c>
    </row>
    <row r="230" spans="1:20" ht="46.2" customHeight="1">
      <c r="A230" s="37"/>
      <c r="B230" s="60"/>
      <c r="C230" s="363" t="s">
        <v>236</v>
      </c>
      <c r="D230" s="363"/>
      <c r="E230" s="26"/>
      <c r="F230" s="67" t="s">
        <v>337</v>
      </c>
      <c r="G230" s="152">
        <f>SUM(G231+G232+G233+G234+G235+G236+G237+G238+G239)</f>
        <v>1051873.9000000001</v>
      </c>
      <c r="H230" s="152">
        <f t="shared" ref="H230:I230" si="31">SUM(H231+H232+H233+H234+H235+H236+H237+H238+H239)</f>
        <v>5335.47</v>
      </c>
      <c r="I230" s="152">
        <f t="shared" si="31"/>
        <v>1024105.9400000001</v>
      </c>
      <c r="J230" s="28">
        <f t="shared" si="28"/>
        <v>0.97360143644594654</v>
      </c>
      <c r="K230" s="32">
        <f>K231+K232+K233+K234+K235+K236+K237</f>
        <v>60183.340000000004</v>
      </c>
    </row>
    <row r="231" spans="1:20" ht="22.2" customHeight="1">
      <c r="A231" s="37"/>
      <c r="B231" s="61"/>
      <c r="C231" s="105"/>
      <c r="D231" s="95"/>
      <c r="E231" s="69" t="s">
        <v>62</v>
      </c>
      <c r="F231" s="65" t="s">
        <v>63</v>
      </c>
      <c r="G231" s="165">
        <v>51306.85</v>
      </c>
      <c r="H231" s="165"/>
      <c r="I231" s="21">
        <v>48660.54</v>
      </c>
      <c r="J231" s="22">
        <f>I231/G231</f>
        <v>0.9484218968812157</v>
      </c>
      <c r="K231" s="21">
        <v>772.05</v>
      </c>
    </row>
    <row r="232" spans="1:20" ht="15.75" customHeight="1">
      <c r="A232" s="37"/>
      <c r="B232" s="61"/>
      <c r="C232" s="60"/>
      <c r="D232" s="41"/>
      <c r="E232" s="88" t="s">
        <v>5</v>
      </c>
      <c r="F232" s="20" t="s">
        <v>6</v>
      </c>
      <c r="G232" s="165">
        <v>762982.46</v>
      </c>
      <c r="H232" s="165"/>
      <c r="I232" s="21">
        <v>750030.04</v>
      </c>
      <c r="J232" s="22">
        <f t="shared" si="28"/>
        <v>0.98302396099642986</v>
      </c>
      <c r="K232" s="21">
        <v>11925.06</v>
      </c>
    </row>
    <row r="233" spans="1:20" ht="15.75" customHeight="1">
      <c r="A233" s="37"/>
      <c r="B233" s="97"/>
      <c r="C233" s="106"/>
      <c r="D233" s="96"/>
      <c r="E233" s="69" t="s">
        <v>7</v>
      </c>
      <c r="F233" s="8" t="s">
        <v>8</v>
      </c>
      <c r="G233" s="166">
        <v>14139.78</v>
      </c>
      <c r="H233" s="167"/>
      <c r="I233" s="168">
        <v>14139.78</v>
      </c>
      <c r="J233" s="104">
        <f>I233/G233</f>
        <v>1</v>
      </c>
      <c r="K233" s="21">
        <v>33347.51</v>
      </c>
    </row>
    <row r="234" spans="1:20" ht="17.25" customHeight="1">
      <c r="A234" s="37"/>
      <c r="B234" s="61"/>
      <c r="C234" s="60"/>
      <c r="D234" s="41"/>
      <c r="E234" s="88" t="s">
        <v>9</v>
      </c>
      <c r="F234" s="20" t="s">
        <v>10</v>
      </c>
      <c r="G234" s="165">
        <v>139449.26999999999</v>
      </c>
      <c r="H234" s="165"/>
      <c r="I234" s="21">
        <v>137266.10999999999</v>
      </c>
      <c r="J234" s="22">
        <f t="shared" si="28"/>
        <v>0.98434441428054797</v>
      </c>
      <c r="K234" s="21">
        <v>12932.69</v>
      </c>
    </row>
    <row r="235" spans="1:20" ht="28.2" customHeight="1">
      <c r="A235" s="37"/>
      <c r="B235" s="60"/>
      <c r="C235" s="60"/>
      <c r="D235" s="41"/>
      <c r="E235" s="88" t="s">
        <v>21</v>
      </c>
      <c r="F235" s="20" t="s">
        <v>371</v>
      </c>
      <c r="G235" s="165">
        <v>13571.25</v>
      </c>
      <c r="H235" s="165"/>
      <c r="I235" s="21">
        <v>13259.89</v>
      </c>
      <c r="J235" s="22">
        <f t="shared" si="28"/>
        <v>0.97705738233397799</v>
      </c>
      <c r="K235" s="21">
        <v>1206.03</v>
      </c>
    </row>
    <row r="236" spans="1:20" ht="14.4" customHeight="1">
      <c r="A236" s="37"/>
      <c r="B236" s="61"/>
      <c r="C236" s="61"/>
      <c r="D236" s="41"/>
      <c r="E236" s="41" t="s">
        <v>24</v>
      </c>
      <c r="F236" s="20" t="s">
        <v>25</v>
      </c>
      <c r="G236" s="165">
        <v>13028.81</v>
      </c>
      <c r="H236" s="165"/>
      <c r="I236" s="21">
        <v>12960.05</v>
      </c>
      <c r="J236" s="22">
        <f t="shared" si="28"/>
        <v>0.99472246506012441</v>
      </c>
      <c r="K236" s="21">
        <v>0</v>
      </c>
    </row>
    <row r="237" spans="1:20" ht="18" customHeight="1">
      <c r="A237" s="37"/>
      <c r="B237" s="61"/>
      <c r="C237" s="60"/>
      <c r="D237" s="41"/>
      <c r="E237" s="326" t="s">
        <v>335</v>
      </c>
      <c r="F237" s="8" t="s">
        <v>336</v>
      </c>
      <c r="G237" s="165">
        <v>47296</v>
      </c>
      <c r="H237" s="165"/>
      <c r="I237" s="238">
        <v>38039.57</v>
      </c>
      <c r="J237" s="239">
        <f t="shared" si="28"/>
        <v>0.80428725473612994</v>
      </c>
      <c r="K237" s="238">
        <v>0</v>
      </c>
    </row>
    <row r="238" spans="1:20" s="321" customFormat="1" ht="22.8" customHeight="1">
      <c r="A238" s="37"/>
      <c r="B238" s="240"/>
      <c r="C238" s="60"/>
      <c r="D238" s="108"/>
      <c r="E238" s="315" t="s">
        <v>11</v>
      </c>
      <c r="F238" s="20" t="s">
        <v>12</v>
      </c>
      <c r="G238" s="139">
        <v>9749.9599999999991</v>
      </c>
      <c r="H238" s="139" t="s">
        <v>308</v>
      </c>
      <c r="I238" s="238">
        <v>9749.9599999999991</v>
      </c>
      <c r="J238" s="239">
        <f t="shared" si="28"/>
        <v>1</v>
      </c>
      <c r="K238" s="238">
        <v>0</v>
      </c>
    </row>
    <row r="239" spans="1:20" s="321" customFormat="1" ht="24.6" customHeight="1">
      <c r="A239" s="37"/>
      <c r="B239" s="240"/>
      <c r="C239" s="107"/>
      <c r="D239" s="108"/>
      <c r="E239" s="127" t="s">
        <v>377</v>
      </c>
      <c r="F239" s="342" t="s">
        <v>378</v>
      </c>
      <c r="G239" s="343">
        <v>349.52</v>
      </c>
      <c r="H239" s="155"/>
      <c r="I239" s="12">
        <v>0</v>
      </c>
      <c r="J239" s="25">
        <f t="shared" si="28"/>
        <v>0</v>
      </c>
      <c r="K239" s="12">
        <v>0</v>
      </c>
    </row>
    <row r="240" spans="1:20" ht="43.8" customHeight="1">
      <c r="A240" s="37"/>
      <c r="B240" s="61"/>
      <c r="C240" s="118" t="s">
        <v>351</v>
      </c>
      <c r="D240" s="118"/>
      <c r="E240" s="118"/>
      <c r="F240" s="169" t="s">
        <v>352</v>
      </c>
      <c r="G240" s="152">
        <f>SUM(G241+G242)</f>
        <v>132832.71000000002</v>
      </c>
      <c r="H240" s="152"/>
      <c r="I240" s="32">
        <f>SUM(I241:I242)</f>
        <v>132657.60999999999</v>
      </c>
      <c r="J240" s="28">
        <f>SUM(I240/G240)</f>
        <v>0.99868180058962863</v>
      </c>
      <c r="K240" s="32">
        <v>0</v>
      </c>
    </row>
    <row r="241" spans="1:11" ht="14.4" customHeight="1">
      <c r="A241" s="37"/>
      <c r="B241" s="61"/>
      <c r="C241" s="60"/>
      <c r="D241" s="132"/>
      <c r="E241" s="61" t="s">
        <v>24</v>
      </c>
      <c r="F241" s="125" t="s">
        <v>25</v>
      </c>
      <c r="G241" s="170">
        <v>1315.17</v>
      </c>
      <c r="H241" s="165"/>
      <c r="I241" s="21">
        <v>1313.43</v>
      </c>
      <c r="J241" s="22">
        <f>I241/G241</f>
        <v>0.99867697712082848</v>
      </c>
      <c r="K241" s="21">
        <v>0</v>
      </c>
    </row>
    <row r="242" spans="1:11" ht="16.95" customHeight="1">
      <c r="A242" s="37"/>
      <c r="B242" s="61"/>
      <c r="C242" s="60"/>
      <c r="D242" s="133"/>
      <c r="E242" s="61" t="s">
        <v>335</v>
      </c>
      <c r="F242" s="125" t="s">
        <v>336</v>
      </c>
      <c r="G242" s="171">
        <v>131517.54</v>
      </c>
      <c r="H242" s="165"/>
      <c r="I242" s="21">
        <v>131344.18</v>
      </c>
      <c r="J242" s="22">
        <f>I242/G242</f>
        <v>0.9986818488241187</v>
      </c>
      <c r="K242" s="21">
        <v>0</v>
      </c>
    </row>
    <row r="243" spans="1:11" ht="17.100000000000001" customHeight="1">
      <c r="A243" s="37"/>
      <c r="B243" s="80"/>
      <c r="C243" s="400" t="s">
        <v>119</v>
      </c>
      <c r="D243" s="401"/>
      <c r="E243" s="134"/>
      <c r="F243" s="135" t="s">
        <v>20</v>
      </c>
      <c r="G243" s="172">
        <f>SUM(G244+G245+G246)</f>
        <v>204788.18</v>
      </c>
      <c r="H243" s="172">
        <f t="shared" ref="H243:I243" si="32">SUM(H244+H245+H246)</f>
        <v>146596</v>
      </c>
      <c r="I243" s="172">
        <f t="shared" si="32"/>
        <v>194512.21</v>
      </c>
      <c r="J243" s="28">
        <f t="shared" ref="J243:J278" si="33">I243/G243</f>
        <v>0.94982146918830956</v>
      </c>
      <c r="K243" s="32">
        <v>0</v>
      </c>
    </row>
    <row r="244" spans="1:11" ht="45.6" customHeight="1">
      <c r="A244" s="37"/>
      <c r="B244" s="88"/>
      <c r="C244" s="362"/>
      <c r="D244" s="362"/>
      <c r="E244" s="115" t="s">
        <v>120</v>
      </c>
      <c r="F244" s="20" t="s">
        <v>395</v>
      </c>
      <c r="G244" s="139">
        <v>150000</v>
      </c>
      <c r="H244" s="141" t="s">
        <v>250</v>
      </c>
      <c r="I244" s="35">
        <v>150000</v>
      </c>
      <c r="J244" s="36">
        <f t="shared" si="33"/>
        <v>1</v>
      </c>
      <c r="K244" s="21">
        <v>0</v>
      </c>
    </row>
    <row r="245" spans="1:11" ht="24.6" customHeight="1">
      <c r="A245" s="37"/>
      <c r="B245" s="88"/>
      <c r="C245" s="362"/>
      <c r="D245" s="362"/>
      <c r="E245" s="88" t="s">
        <v>62</v>
      </c>
      <c r="F245" s="20" t="s">
        <v>63</v>
      </c>
      <c r="G245" s="139">
        <v>17284</v>
      </c>
      <c r="H245" s="141" t="s">
        <v>309</v>
      </c>
      <c r="I245" s="21">
        <v>17284</v>
      </c>
      <c r="J245" s="22">
        <f t="shared" si="33"/>
        <v>1</v>
      </c>
      <c r="K245" s="21">
        <v>0</v>
      </c>
    </row>
    <row r="246" spans="1:11" ht="17.399999999999999" customHeight="1">
      <c r="A246" s="37"/>
      <c r="B246" s="220"/>
      <c r="C246" s="220"/>
      <c r="D246" s="220"/>
      <c r="E246" s="220" t="s">
        <v>26</v>
      </c>
      <c r="F246" s="20" t="s">
        <v>27</v>
      </c>
      <c r="G246" s="139">
        <v>37504.18</v>
      </c>
      <c r="H246" s="246"/>
      <c r="I246" s="21">
        <v>27228.21</v>
      </c>
      <c r="J246" s="22">
        <f>SUM(I246/G246)</f>
        <v>0.72600467467892904</v>
      </c>
      <c r="K246" s="21">
        <v>0</v>
      </c>
    </row>
    <row r="247" spans="1:11" ht="17.100000000000001" customHeight="1" thickBot="1">
      <c r="A247" s="37"/>
      <c r="B247" s="89" t="s">
        <v>121</v>
      </c>
      <c r="C247" s="368"/>
      <c r="D247" s="368"/>
      <c r="E247" s="89"/>
      <c r="F247" s="17" t="s">
        <v>122</v>
      </c>
      <c r="G247" s="369">
        <f>SUM(G248+G252+G263)</f>
        <v>263515.71000000002</v>
      </c>
      <c r="H247" s="370"/>
      <c r="I247" s="15">
        <f>SUM(I248+I252+I263)</f>
        <v>212984.21</v>
      </c>
      <c r="J247" s="18">
        <f t="shared" si="33"/>
        <v>0.80824103428216854</v>
      </c>
      <c r="K247" s="15">
        <f>SUM(K252)</f>
        <v>0</v>
      </c>
    </row>
    <row r="248" spans="1:11" ht="17.100000000000001" customHeight="1" thickTop="1">
      <c r="A248" s="37"/>
      <c r="B248" s="19"/>
      <c r="C248" s="373" t="s">
        <v>123</v>
      </c>
      <c r="D248" s="373"/>
      <c r="E248" s="38"/>
      <c r="F248" s="39" t="s">
        <v>124</v>
      </c>
      <c r="G248" s="371">
        <f>SUM(G249+G250+G251)</f>
        <v>7800</v>
      </c>
      <c r="H248" s="372"/>
      <c r="I248" s="13">
        <f>SUM(I249+I250+I251)</f>
        <v>5334.75</v>
      </c>
      <c r="J248" s="40">
        <f t="shared" si="33"/>
        <v>0.68394230769230768</v>
      </c>
      <c r="K248" s="48">
        <v>0</v>
      </c>
    </row>
    <row r="249" spans="1:11" ht="17.100000000000001" customHeight="1">
      <c r="A249" s="37"/>
      <c r="B249" s="88"/>
      <c r="C249" s="362"/>
      <c r="D249" s="362"/>
      <c r="E249" s="33" t="s">
        <v>24</v>
      </c>
      <c r="F249" s="34" t="s">
        <v>25</v>
      </c>
      <c r="G249" s="359">
        <v>2120</v>
      </c>
      <c r="H249" s="360"/>
      <c r="I249" s="35">
        <v>0</v>
      </c>
      <c r="J249" s="36">
        <f t="shared" si="33"/>
        <v>0</v>
      </c>
      <c r="K249" s="21">
        <v>0</v>
      </c>
    </row>
    <row r="250" spans="1:11" s="321" customFormat="1" ht="17.100000000000001" customHeight="1">
      <c r="A250" s="37"/>
      <c r="B250" s="315"/>
      <c r="C250" s="315"/>
      <c r="D250" s="315"/>
      <c r="E250" s="315" t="s">
        <v>26</v>
      </c>
      <c r="F250" s="20" t="s">
        <v>27</v>
      </c>
      <c r="G250" s="139">
        <v>4000</v>
      </c>
      <c r="H250" s="246"/>
      <c r="I250" s="238">
        <v>3654.75</v>
      </c>
      <c r="J250" s="239">
        <f>SUM(I250/G250)</f>
        <v>0.91368749999999999</v>
      </c>
      <c r="K250" s="238">
        <v>0</v>
      </c>
    </row>
    <row r="251" spans="1:11" s="321" customFormat="1" ht="24" customHeight="1">
      <c r="A251" s="37"/>
      <c r="B251" s="315"/>
      <c r="C251" s="315"/>
      <c r="D251" s="315"/>
      <c r="E251" s="315" t="s">
        <v>54</v>
      </c>
      <c r="F251" s="20" t="s">
        <v>55</v>
      </c>
      <c r="G251" s="318">
        <v>1680</v>
      </c>
      <c r="H251" s="319"/>
      <c r="I251" s="238">
        <v>1680</v>
      </c>
      <c r="J251" s="239">
        <f t="shared" ref="J251" si="34">I251/G251</f>
        <v>1</v>
      </c>
      <c r="K251" s="238">
        <v>0</v>
      </c>
    </row>
    <row r="252" spans="1:11" ht="17.100000000000001" customHeight="1">
      <c r="A252" s="37"/>
      <c r="B252" s="19"/>
      <c r="C252" s="363" t="s">
        <v>125</v>
      </c>
      <c r="D252" s="363"/>
      <c r="E252" s="26"/>
      <c r="F252" s="27" t="s">
        <v>126</v>
      </c>
      <c r="G252" s="366">
        <f>SUM(G256+G258+G260+G262+G257+G253+G259+G261)</f>
        <v>227171.09</v>
      </c>
      <c r="H252" s="367"/>
      <c r="I252" s="32">
        <f>SUM(I256+I258+I260+I262+I253+I257+I259+I261)</f>
        <v>184009.84</v>
      </c>
      <c r="J252" s="28">
        <f>SUM(I252/G252)</f>
        <v>0.8100055337146993</v>
      </c>
      <c r="K252" s="32">
        <f>SUM(K256:K262)</f>
        <v>0</v>
      </c>
    </row>
    <row r="253" spans="1:11" s="321" customFormat="1" ht="17.100000000000001" customHeight="1">
      <c r="A253" s="37"/>
      <c r="B253" s="19"/>
      <c r="C253" s="331"/>
      <c r="D253" s="331"/>
      <c r="E253" s="315" t="s">
        <v>9</v>
      </c>
      <c r="F253" s="20" t="s">
        <v>10</v>
      </c>
      <c r="G253" s="165">
        <v>342</v>
      </c>
      <c r="H253" s="165"/>
      <c r="I253" s="238">
        <v>342</v>
      </c>
      <c r="J253" s="239">
        <f t="shared" ref="J253" si="35">I253/G253</f>
        <v>1</v>
      </c>
      <c r="K253" s="238">
        <v>0</v>
      </c>
    </row>
    <row r="254" spans="1:11" s="321" customFormat="1" ht="17.100000000000001" customHeight="1">
      <c r="A254" s="361"/>
      <c r="B254" s="361"/>
      <c r="C254" s="361"/>
      <c r="D254" s="361"/>
      <c r="E254" s="361"/>
      <c r="F254" s="361"/>
      <c r="G254" s="361"/>
      <c r="H254" s="361"/>
      <c r="I254" s="361"/>
      <c r="J254" s="361"/>
      <c r="K254" s="361"/>
    </row>
    <row r="255" spans="1:11" s="321" customFormat="1" ht="17.100000000000001" customHeight="1">
      <c r="A255" s="37"/>
      <c r="B255" s="328" t="s">
        <v>197</v>
      </c>
      <c r="C255" s="328" t="s">
        <v>198</v>
      </c>
      <c r="D255" s="328"/>
      <c r="E255" s="328" t="s">
        <v>199</v>
      </c>
      <c r="F255" s="328" t="s">
        <v>200</v>
      </c>
      <c r="G255" s="329" t="s">
        <v>201</v>
      </c>
      <c r="H255" s="329"/>
      <c r="I255" s="43" t="s">
        <v>202</v>
      </c>
      <c r="J255" s="43" t="s">
        <v>203</v>
      </c>
      <c r="K255" s="43" t="s">
        <v>204</v>
      </c>
    </row>
    <row r="256" spans="1:11" ht="17.100000000000001" customHeight="1">
      <c r="A256" s="37"/>
      <c r="B256" s="88"/>
      <c r="C256" s="362"/>
      <c r="D256" s="362"/>
      <c r="E256" s="88" t="s">
        <v>22</v>
      </c>
      <c r="F256" s="20" t="s">
        <v>23</v>
      </c>
      <c r="G256" s="364">
        <v>17300</v>
      </c>
      <c r="H256" s="365"/>
      <c r="I256" s="21">
        <v>15800</v>
      </c>
      <c r="J256" s="22">
        <f t="shared" si="33"/>
        <v>0.91329479768786126</v>
      </c>
      <c r="K256" s="21">
        <v>0</v>
      </c>
    </row>
    <row r="257" spans="1:11" s="321" customFormat="1" ht="17.100000000000001" customHeight="1">
      <c r="A257" s="37"/>
      <c r="B257" s="315"/>
      <c r="C257" s="315"/>
      <c r="D257" s="315"/>
      <c r="E257" s="315" t="s">
        <v>347</v>
      </c>
      <c r="F257" s="20" t="s">
        <v>348</v>
      </c>
      <c r="G257" s="318">
        <v>10000</v>
      </c>
      <c r="H257" s="319"/>
      <c r="I257" s="238">
        <v>7310.49</v>
      </c>
      <c r="J257" s="239">
        <f>I257/G257</f>
        <v>0.73104899999999995</v>
      </c>
      <c r="K257" s="238">
        <v>0</v>
      </c>
    </row>
    <row r="258" spans="1:11" ht="17.100000000000001" customHeight="1">
      <c r="A258" s="37"/>
      <c r="B258" s="88"/>
      <c r="C258" s="362"/>
      <c r="D258" s="362"/>
      <c r="E258" s="88" t="s">
        <v>24</v>
      </c>
      <c r="F258" s="20" t="s">
        <v>25</v>
      </c>
      <c r="G258" s="364">
        <v>106319.95</v>
      </c>
      <c r="H258" s="365"/>
      <c r="I258" s="21">
        <v>93250.2</v>
      </c>
      <c r="J258" s="22">
        <f t="shared" si="33"/>
        <v>0.87707151856260279</v>
      </c>
      <c r="K258" s="21">
        <v>0</v>
      </c>
    </row>
    <row r="259" spans="1:11" s="321" customFormat="1" ht="17.100000000000001" customHeight="1">
      <c r="A259" s="37"/>
      <c r="B259" s="315"/>
      <c r="C259" s="315"/>
      <c r="D259" s="315"/>
      <c r="E259" s="315" t="s">
        <v>110</v>
      </c>
      <c r="F259" s="20" t="s">
        <v>111</v>
      </c>
      <c r="G259" s="139">
        <v>4200</v>
      </c>
      <c r="H259" s="141" t="s">
        <v>287</v>
      </c>
      <c r="I259" s="238">
        <v>1872.2</v>
      </c>
      <c r="J259" s="239">
        <f t="shared" si="33"/>
        <v>0.44576190476190475</v>
      </c>
      <c r="K259" s="238">
        <v>0</v>
      </c>
    </row>
    <row r="260" spans="1:11" ht="17.100000000000001" customHeight="1">
      <c r="A260" s="37"/>
      <c r="B260" s="88"/>
      <c r="C260" s="362"/>
      <c r="D260" s="362"/>
      <c r="E260" s="88" t="s">
        <v>26</v>
      </c>
      <c r="F260" s="20" t="s">
        <v>27</v>
      </c>
      <c r="G260" s="364">
        <v>85134.14</v>
      </c>
      <c r="H260" s="365"/>
      <c r="I260" s="21">
        <v>61559.95</v>
      </c>
      <c r="J260" s="22">
        <f t="shared" si="33"/>
        <v>0.72309357914462979</v>
      </c>
      <c r="K260" s="21">
        <v>0</v>
      </c>
    </row>
    <row r="261" spans="1:11" s="321" customFormat="1" ht="17.100000000000001" customHeight="1">
      <c r="A261" s="37"/>
      <c r="B261" s="315"/>
      <c r="C261" s="315"/>
      <c r="D261" s="315"/>
      <c r="E261" s="315" t="s">
        <v>52</v>
      </c>
      <c r="F261" s="20" t="s">
        <v>53</v>
      </c>
      <c r="G261" s="139">
        <v>45</v>
      </c>
      <c r="H261" s="141" t="s">
        <v>291</v>
      </c>
      <c r="I261" s="238">
        <v>45</v>
      </c>
      <c r="J261" s="239">
        <f t="shared" si="33"/>
        <v>1</v>
      </c>
      <c r="K261" s="238">
        <v>0</v>
      </c>
    </row>
    <row r="262" spans="1:11" ht="27" customHeight="1">
      <c r="A262" s="37"/>
      <c r="B262" s="88"/>
      <c r="C262" s="88"/>
      <c r="D262" s="88"/>
      <c r="E262" s="88" t="s">
        <v>54</v>
      </c>
      <c r="F262" s="20" t="s">
        <v>55</v>
      </c>
      <c r="G262" s="145">
        <v>3830</v>
      </c>
      <c r="H262" s="146"/>
      <c r="I262" s="21">
        <v>3830</v>
      </c>
      <c r="J262" s="22">
        <f t="shared" si="33"/>
        <v>1</v>
      </c>
      <c r="K262" s="238">
        <v>0</v>
      </c>
    </row>
    <row r="263" spans="1:11" s="280" customFormat="1" ht="14.4" customHeight="1">
      <c r="A263" s="37"/>
      <c r="B263" s="277"/>
      <c r="C263" s="278" t="s">
        <v>372</v>
      </c>
      <c r="D263" s="278"/>
      <c r="E263" s="278"/>
      <c r="F263" s="68" t="s">
        <v>20</v>
      </c>
      <c r="G263" s="279">
        <f>SUM(G264+G265+G266+G267+G268+G269+G270)</f>
        <v>28544.62</v>
      </c>
      <c r="H263" s="324">
        <f t="shared" ref="H263:I263" si="36">SUM(H264+H265+H266+H267+H268+H269+H270)</f>
        <v>0</v>
      </c>
      <c r="I263" s="324">
        <f t="shared" si="36"/>
        <v>23639.62</v>
      </c>
      <c r="J263" s="28">
        <f t="shared" si="33"/>
        <v>0.82816376606169573</v>
      </c>
      <c r="K263" s="279">
        <v>0</v>
      </c>
    </row>
    <row r="264" spans="1:11" s="321" customFormat="1" ht="14.4" customHeight="1">
      <c r="A264" s="37"/>
      <c r="B264" s="320"/>
      <c r="C264" s="344"/>
      <c r="D264" s="95"/>
      <c r="E264" s="33" t="s">
        <v>58</v>
      </c>
      <c r="F264" s="34" t="s">
        <v>59</v>
      </c>
      <c r="G264" s="359">
        <v>2930</v>
      </c>
      <c r="H264" s="360"/>
      <c r="I264" s="35">
        <v>497.25</v>
      </c>
      <c r="J264" s="36">
        <f>I264/G264</f>
        <v>0.16970989761092151</v>
      </c>
      <c r="K264" s="238">
        <v>0</v>
      </c>
    </row>
    <row r="265" spans="1:11" s="321" customFormat="1" ht="14.4" customHeight="1">
      <c r="A265" s="37"/>
      <c r="B265" s="240"/>
      <c r="C265" s="60"/>
      <c r="D265" s="41"/>
      <c r="E265" s="315" t="s">
        <v>5</v>
      </c>
      <c r="F265" s="20" t="s">
        <v>6</v>
      </c>
      <c r="G265" s="165">
        <v>3860</v>
      </c>
      <c r="H265" s="165"/>
      <c r="I265" s="238">
        <v>3860</v>
      </c>
      <c r="J265" s="239">
        <f t="shared" ref="J265:J267" si="37">I265/G265</f>
        <v>1</v>
      </c>
      <c r="K265" s="238">
        <v>0</v>
      </c>
    </row>
    <row r="266" spans="1:11" s="321" customFormat="1" ht="14.4" customHeight="1">
      <c r="A266" s="37"/>
      <c r="B266" s="240"/>
      <c r="C266" s="60"/>
      <c r="D266" s="41"/>
      <c r="E266" s="315" t="s">
        <v>9</v>
      </c>
      <c r="F266" s="20" t="s">
        <v>10</v>
      </c>
      <c r="G266" s="165">
        <v>660.06</v>
      </c>
      <c r="H266" s="165"/>
      <c r="I266" s="238">
        <v>660.06</v>
      </c>
      <c r="J266" s="239">
        <f t="shared" si="37"/>
        <v>1</v>
      </c>
      <c r="K266" s="238">
        <v>0</v>
      </c>
    </row>
    <row r="267" spans="1:11" s="321" customFormat="1" ht="22.8" customHeight="1">
      <c r="A267" s="37"/>
      <c r="B267" s="60"/>
      <c r="C267" s="60"/>
      <c r="D267" s="41"/>
      <c r="E267" s="315" t="s">
        <v>21</v>
      </c>
      <c r="F267" s="20" t="s">
        <v>371</v>
      </c>
      <c r="G267" s="165">
        <v>94.56</v>
      </c>
      <c r="H267" s="165"/>
      <c r="I267" s="238">
        <v>94.56</v>
      </c>
      <c r="J267" s="239">
        <f t="shared" si="37"/>
        <v>1</v>
      </c>
      <c r="K267" s="238">
        <v>0</v>
      </c>
    </row>
    <row r="268" spans="1:11" s="321" customFormat="1" ht="14.4" customHeight="1">
      <c r="A268" s="37"/>
      <c r="B268" s="315"/>
      <c r="C268" s="315"/>
      <c r="D268" s="315"/>
      <c r="E268" s="315" t="s">
        <v>347</v>
      </c>
      <c r="F268" s="20" t="s">
        <v>348</v>
      </c>
      <c r="G268" s="318">
        <v>10000</v>
      </c>
      <c r="H268" s="319"/>
      <c r="I268" s="238">
        <v>8400</v>
      </c>
      <c r="J268" s="239">
        <f>I268/G268</f>
        <v>0.84</v>
      </c>
      <c r="K268" s="238">
        <v>0</v>
      </c>
    </row>
    <row r="269" spans="1:11" s="280" customFormat="1" ht="13.8" customHeight="1">
      <c r="A269" s="37"/>
      <c r="B269" s="273"/>
      <c r="C269" s="273"/>
      <c r="D269" s="273"/>
      <c r="E269" s="273" t="s">
        <v>24</v>
      </c>
      <c r="F269" s="20" t="s">
        <v>25</v>
      </c>
      <c r="G269" s="274">
        <v>10000</v>
      </c>
      <c r="H269" s="275"/>
      <c r="I269" s="238">
        <v>9758.75</v>
      </c>
      <c r="J269" s="239">
        <f t="shared" si="33"/>
        <v>0.97587500000000005</v>
      </c>
      <c r="K269" s="238">
        <v>0</v>
      </c>
    </row>
    <row r="270" spans="1:11" s="280" customFormat="1" ht="16.2" customHeight="1">
      <c r="A270" s="37"/>
      <c r="B270" s="273"/>
      <c r="C270" s="273"/>
      <c r="D270" s="273"/>
      <c r="E270" s="273" t="s">
        <v>26</v>
      </c>
      <c r="F270" s="20" t="s">
        <v>27</v>
      </c>
      <c r="G270" s="274">
        <v>1000</v>
      </c>
      <c r="H270" s="275"/>
      <c r="I270" s="238">
        <v>369</v>
      </c>
      <c r="J270" s="239">
        <f t="shared" si="33"/>
        <v>0.36899999999999999</v>
      </c>
      <c r="K270" s="12">
        <v>0</v>
      </c>
    </row>
    <row r="271" spans="1:11" ht="17.100000000000001" customHeight="1" thickBot="1">
      <c r="A271" s="37"/>
      <c r="B271" s="100" t="s">
        <v>128</v>
      </c>
      <c r="C271" s="368"/>
      <c r="D271" s="368"/>
      <c r="E271" s="100"/>
      <c r="F271" s="17" t="s">
        <v>129</v>
      </c>
      <c r="G271" s="369">
        <f>G272+G274+G278+G281+G283+G285+G287+G305+G312+G314</f>
        <v>3408509</v>
      </c>
      <c r="H271" s="370"/>
      <c r="I271" s="15">
        <f>I272+I274+I278+I281+I283+I285+I287+I305+I312+I314</f>
        <v>3302765.9699999997</v>
      </c>
      <c r="J271" s="18">
        <f t="shared" si="33"/>
        <v>0.96897674907122133</v>
      </c>
      <c r="K271" s="9">
        <f>K272+K274+K278+K281+K283+K285+K287+K305+K312+K314</f>
        <v>89946.829999999987</v>
      </c>
    </row>
    <row r="272" spans="1:11" ht="17.100000000000001" customHeight="1" thickTop="1">
      <c r="A272" s="37"/>
      <c r="B272" s="19"/>
      <c r="C272" s="373" t="s">
        <v>130</v>
      </c>
      <c r="D272" s="373"/>
      <c r="E272" s="38"/>
      <c r="F272" s="39" t="s">
        <v>131</v>
      </c>
      <c r="G272" s="371">
        <f>SUM(G273)</f>
        <v>560000</v>
      </c>
      <c r="H272" s="372"/>
      <c r="I272" s="13">
        <f>SUM(I273)</f>
        <v>557376.07999999996</v>
      </c>
      <c r="J272" s="40">
        <f t="shared" si="33"/>
        <v>0.99531442857142849</v>
      </c>
      <c r="K272" s="49">
        <v>0</v>
      </c>
    </row>
    <row r="273" spans="1:11" ht="37.950000000000003" customHeight="1">
      <c r="A273" s="37"/>
      <c r="B273" s="88"/>
      <c r="C273" s="362"/>
      <c r="D273" s="362"/>
      <c r="E273" s="29" t="s">
        <v>132</v>
      </c>
      <c r="F273" s="30" t="s">
        <v>133</v>
      </c>
      <c r="G273" s="396">
        <v>560000</v>
      </c>
      <c r="H273" s="397"/>
      <c r="I273" s="11">
        <v>557376.07999999996</v>
      </c>
      <c r="J273" s="31">
        <f t="shared" si="33"/>
        <v>0.99531442857142849</v>
      </c>
      <c r="K273" s="11">
        <v>0</v>
      </c>
    </row>
    <row r="274" spans="1:11" ht="24" customHeight="1">
      <c r="A274" s="37"/>
      <c r="B274" s="19"/>
      <c r="C274" s="363" t="s">
        <v>137</v>
      </c>
      <c r="D274" s="363"/>
      <c r="E274" s="26"/>
      <c r="F274" s="27" t="s">
        <v>138</v>
      </c>
      <c r="G274" s="366" t="s">
        <v>88</v>
      </c>
      <c r="H274" s="367"/>
      <c r="I274" s="32">
        <f>SUM(I275:I277)</f>
        <v>696.8</v>
      </c>
      <c r="J274" s="28">
        <f t="shared" si="33"/>
        <v>0.34839999999999999</v>
      </c>
      <c r="K274" s="32">
        <v>0</v>
      </c>
    </row>
    <row r="275" spans="1:11" ht="17.100000000000001" customHeight="1">
      <c r="A275" s="37"/>
      <c r="B275" s="88"/>
      <c r="C275" s="362"/>
      <c r="D275" s="362"/>
      <c r="E275" s="33" t="s">
        <v>24</v>
      </c>
      <c r="F275" s="34" t="s">
        <v>25</v>
      </c>
      <c r="G275" s="359">
        <v>500</v>
      </c>
      <c r="H275" s="360"/>
      <c r="I275" s="35">
        <v>500</v>
      </c>
      <c r="J275" s="36">
        <f t="shared" si="33"/>
        <v>1</v>
      </c>
      <c r="K275" s="35">
        <v>0</v>
      </c>
    </row>
    <row r="276" spans="1:11" ht="17.100000000000001" customHeight="1">
      <c r="A276" s="37"/>
      <c r="B276" s="88"/>
      <c r="C276" s="362"/>
      <c r="D276" s="362"/>
      <c r="E276" s="88" t="s">
        <v>26</v>
      </c>
      <c r="F276" s="20" t="s">
        <v>27</v>
      </c>
      <c r="G276" s="364">
        <v>500</v>
      </c>
      <c r="H276" s="365"/>
      <c r="I276" s="21">
        <v>196.8</v>
      </c>
      <c r="J276" s="22">
        <f t="shared" si="33"/>
        <v>0.39360000000000001</v>
      </c>
      <c r="K276" s="21">
        <v>0</v>
      </c>
    </row>
    <row r="277" spans="1:11" ht="22.5" customHeight="1">
      <c r="A277" s="37"/>
      <c r="B277" s="88"/>
      <c r="C277" s="362"/>
      <c r="D277" s="362"/>
      <c r="E277" s="88" t="s">
        <v>54</v>
      </c>
      <c r="F277" s="20" t="s">
        <v>55</v>
      </c>
      <c r="G277" s="364">
        <v>1000</v>
      </c>
      <c r="H277" s="365"/>
      <c r="I277" s="21">
        <v>0</v>
      </c>
      <c r="J277" s="22">
        <f t="shared" si="33"/>
        <v>0</v>
      </c>
      <c r="K277" s="21">
        <v>0</v>
      </c>
    </row>
    <row r="278" spans="1:11" ht="66" customHeight="1">
      <c r="A278" s="82"/>
      <c r="B278" s="61"/>
      <c r="C278" s="402" t="s">
        <v>146</v>
      </c>
      <c r="D278" s="402"/>
      <c r="E278" s="81"/>
      <c r="F278" s="68" t="s">
        <v>360</v>
      </c>
      <c r="G278" s="403">
        <f>SUM(G280)</f>
        <v>35501</v>
      </c>
      <c r="H278" s="403"/>
      <c r="I278" s="32">
        <f>SUM(I280)</f>
        <v>35501</v>
      </c>
      <c r="J278" s="28">
        <f t="shared" si="33"/>
        <v>1</v>
      </c>
      <c r="K278" s="32">
        <f>SUM(K280)</f>
        <v>13.09</v>
      </c>
    </row>
    <row r="279" spans="1:11" ht="1.2" hidden="1" customHeight="1">
      <c r="A279" s="37"/>
      <c r="B279" s="41"/>
      <c r="C279" s="41"/>
      <c r="D279" s="41"/>
      <c r="E279" s="41"/>
      <c r="F279" s="44"/>
      <c r="G279" s="58"/>
      <c r="H279" s="58"/>
      <c r="I279" s="58"/>
      <c r="J279" s="45"/>
      <c r="K279" s="58"/>
    </row>
    <row r="280" spans="1:11" ht="17.100000000000001" customHeight="1">
      <c r="A280" s="37"/>
      <c r="B280" s="88"/>
      <c r="C280" s="362"/>
      <c r="D280" s="362"/>
      <c r="E280" s="29" t="s">
        <v>147</v>
      </c>
      <c r="F280" s="30" t="s">
        <v>148</v>
      </c>
      <c r="G280" s="396">
        <v>35501</v>
      </c>
      <c r="H280" s="397"/>
      <c r="I280" s="11">
        <v>35501</v>
      </c>
      <c r="J280" s="31">
        <f t="shared" ref="J280:J286" si="38">I280/G280</f>
        <v>1</v>
      </c>
      <c r="K280" s="11">
        <v>13.09</v>
      </c>
    </row>
    <row r="281" spans="1:11" ht="31.2" customHeight="1">
      <c r="A281" s="37"/>
      <c r="B281" s="19"/>
      <c r="C281" s="363" t="s">
        <v>149</v>
      </c>
      <c r="D281" s="363"/>
      <c r="E281" s="26"/>
      <c r="F281" s="27" t="s">
        <v>332</v>
      </c>
      <c r="G281" s="366">
        <f>SUM(G282)</f>
        <v>313044</v>
      </c>
      <c r="H281" s="367"/>
      <c r="I281" s="32">
        <f>SUM(I282)</f>
        <v>309398.28000000003</v>
      </c>
      <c r="J281" s="28">
        <f t="shared" si="38"/>
        <v>0.98835396941005105</v>
      </c>
      <c r="K281" s="32">
        <v>0</v>
      </c>
    </row>
    <row r="282" spans="1:11" ht="17.100000000000001" customHeight="1">
      <c r="A282" s="37"/>
      <c r="B282" s="88"/>
      <c r="C282" s="362"/>
      <c r="D282" s="362"/>
      <c r="E282" s="33" t="s">
        <v>135</v>
      </c>
      <c r="F282" s="34" t="s">
        <v>136</v>
      </c>
      <c r="G282" s="359">
        <v>313044</v>
      </c>
      <c r="H282" s="360"/>
      <c r="I282" s="35">
        <v>309398.28000000003</v>
      </c>
      <c r="J282" s="36">
        <f t="shared" si="38"/>
        <v>0.98835396941005105</v>
      </c>
      <c r="K282" s="35">
        <v>0</v>
      </c>
    </row>
    <row r="283" spans="1:11" ht="17.100000000000001" customHeight="1">
      <c r="A283" s="37"/>
      <c r="B283" s="19"/>
      <c r="C283" s="363" t="s">
        <v>150</v>
      </c>
      <c r="D283" s="363"/>
      <c r="E283" s="26"/>
      <c r="F283" s="27" t="s">
        <v>151</v>
      </c>
      <c r="G283" s="366">
        <f>SUM(G284)</f>
        <v>7000</v>
      </c>
      <c r="H283" s="367"/>
      <c r="I283" s="32">
        <f>SUM(I284)</f>
        <v>6199.22</v>
      </c>
      <c r="J283" s="28">
        <f t="shared" si="38"/>
        <v>0.88560285714285714</v>
      </c>
      <c r="K283" s="32">
        <v>0</v>
      </c>
    </row>
    <row r="284" spans="1:11" ht="17.100000000000001" customHeight="1">
      <c r="A284" s="37"/>
      <c r="B284" s="88"/>
      <c r="C284" s="362"/>
      <c r="D284" s="362"/>
      <c r="E284" s="33" t="s">
        <v>135</v>
      </c>
      <c r="F284" s="34" t="s">
        <v>136</v>
      </c>
      <c r="G284" s="359">
        <v>7000</v>
      </c>
      <c r="H284" s="360"/>
      <c r="I284" s="35">
        <v>6199.22</v>
      </c>
      <c r="J284" s="36">
        <f t="shared" si="38"/>
        <v>0.88560285714285714</v>
      </c>
      <c r="K284" s="21">
        <v>0</v>
      </c>
    </row>
    <row r="285" spans="1:11" ht="17.100000000000001" customHeight="1">
      <c r="A285" s="37"/>
      <c r="B285" s="19"/>
      <c r="C285" s="363" t="s">
        <v>152</v>
      </c>
      <c r="D285" s="363"/>
      <c r="E285" s="26"/>
      <c r="F285" s="27" t="s">
        <v>153</v>
      </c>
      <c r="G285" s="366">
        <f>SUM(G286)</f>
        <v>402203</v>
      </c>
      <c r="H285" s="367"/>
      <c r="I285" s="32">
        <f>SUM(I286)</f>
        <v>402203</v>
      </c>
      <c r="J285" s="28">
        <f t="shared" si="38"/>
        <v>1</v>
      </c>
      <c r="K285" s="32">
        <v>0</v>
      </c>
    </row>
    <row r="286" spans="1:11" ht="17.100000000000001" customHeight="1">
      <c r="A286" s="37"/>
      <c r="B286" s="88"/>
      <c r="C286" s="362"/>
      <c r="D286" s="362"/>
      <c r="E286" s="98" t="s">
        <v>135</v>
      </c>
      <c r="F286" s="20" t="s">
        <v>136</v>
      </c>
      <c r="G286" s="364">
        <v>402203</v>
      </c>
      <c r="H286" s="365"/>
      <c r="I286" s="21">
        <v>402203</v>
      </c>
      <c r="J286" s="22">
        <f t="shared" si="38"/>
        <v>1</v>
      </c>
      <c r="K286" s="21">
        <v>0</v>
      </c>
    </row>
    <row r="287" spans="1:11" ht="17.100000000000001" customHeight="1">
      <c r="A287" s="37"/>
      <c r="B287" s="19"/>
      <c r="C287" s="363" t="s">
        <v>154</v>
      </c>
      <c r="D287" s="363"/>
      <c r="E287" s="26"/>
      <c r="F287" s="27" t="s">
        <v>155</v>
      </c>
      <c r="G287" s="366">
        <f>G288+G289+G292+G293+G294+G295+G296+G297+G298+G299+G300+G301+G302+G303+G304</f>
        <v>1132187</v>
      </c>
      <c r="H287" s="367"/>
      <c r="I287" s="32">
        <f>I288+I289+I292+I293+I294+I295+I296+I297+I298+I299+I300+I301+I302+I303+I304</f>
        <v>1085191.73</v>
      </c>
      <c r="J287" s="28">
        <f t="shared" ref="J287:J295" si="39">I287/G287</f>
        <v>0.95849160076913087</v>
      </c>
      <c r="K287" s="32">
        <f>SUM(K288+K289+K292+K293+K294+K295+K296+K297+K298+K299+K300+K301+K302+K303+K304)</f>
        <v>75143.839999999997</v>
      </c>
    </row>
    <row r="288" spans="1:11" ht="21.75" customHeight="1">
      <c r="A288" s="37"/>
      <c r="B288" s="88"/>
      <c r="C288" s="362"/>
      <c r="D288" s="362"/>
      <c r="E288" s="33" t="s">
        <v>62</v>
      </c>
      <c r="F288" s="34" t="s">
        <v>63</v>
      </c>
      <c r="G288" s="359">
        <v>5000</v>
      </c>
      <c r="H288" s="360"/>
      <c r="I288" s="35">
        <v>4244.12</v>
      </c>
      <c r="J288" s="36">
        <f t="shared" si="39"/>
        <v>0.84882400000000002</v>
      </c>
      <c r="K288" s="21">
        <v>0</v>
      </c>
    </row>
    <row r="289" spans="1:11" ht="17.100000000000001" customHeight="1">
      <c r="A289" s="37"/>
      <c r="B289" s="88"/>
      <c r="C289" s="362"/>
      <c r="D289" s="362"/>
      <c r="E289" s="88" t="s">
        <v>5</v>
      </c>
      <c r="F289" s="20" t="s">
        <v>6</v>
      </c>
      <c r="G289" s="364">
        <v>770700</v>
      </c>
      <c r="H289" s="365"/>
      <c r="I289" s="21">
        <v>740364.29</v>
      </c>
      <c r="J289" s="22">
        <f t="shared" si="39"/>
        <v>0.96063875697417933</v>
      </c>
      <c r="K289" s="21">
        <v>0</v>
      </c>
    </row>
    <row r="290" spans="1:11" s="321" customFormat="1" ht="17.100000000000001" customHeight="1">
      <c r="A290" s="361"/>
      <c r="B290" s="361"/>
      <c r="C290" s="361"/>
      <c r="D290" s="361"/>
      <c r="E290" s="361"/>
      <c r="F290" s="361"/>
      <c r="G290" s="361"/>
      <c r="H290" s="361"/>
      <c r="I290" s="361"/>
      <c r="J290" s="361"/>
      <c r="K290" s="361"/>
    </row>
    <row r="291" spans="1:11" s="321" customFormat="1" ht="17.100000000000001" customHeight="1">
      <c r="A291" s="37"/>
      <c r="B291" s="42" t="s">
        <v>197</v>
      </c>
      <c r="C291" s="42" t="s">
        <v>198</v>
      </c>
      <c r="D291" s="42"/>
      <c r="E291" s="42" t="s">
        <v>199</v>
      </c>
      <c r="F291" s="42" t="s">
        <v>200</v>
      </c>
      <c r="G291" s="52" t="s">
        <v>201</v>
      </c>
      <c r="H291" s="52"/>
      <c r="I291" s="43" t="s">
        <v>202</v>
      </c>
      <c r="J291" s="43" t="s">
        <v>203</v>
      </c>
      <c r="K291" s="43" t="s">
        <v>204</v>
      </c>
    </row>
    <row r="292" spans="1:11" ht="17.100000000000001" customHeight="1">
      <c r="A292" s="37"/>
      <c r="B292" s="88"/>
      <c r="C292" s="362"/>
      <c r="D292" s="362"/>
      <c r="E292" s="88" t="s">
        <v>7</v>
      </c>
      <c r="F292" s="20" t="s">
        <v>8</v>
      </c>
      <c r="G292" s="364">
        <v>63954</v>
      </c>
      <c r="H292" s="365"/>
      <c r="I292" s="21">
        <v>63953.16</v>
      </c>
      <c r="J292" s="22">
        <f t="shared" si="39"/>
        <v>0.99998686555962102</v>
      </c>
      <c r="K292" s="21">
        <v>59482.18</v>
      </c>
    </row>
    <row r="293" spans="1:11" s="261" customFormat="1" ht="17.100000000000001" customHeight="1">
      <c r="A293" s="37"/>
      <c r="B293" s="260"/>
      <c r="C293" s="362"/>
      <c r="D293" s="362"/>
      <c r="E293" s="260" t="s">
        <v>9</v>
      </c>
      <c r="F293" s="20" t="s">
        <v>10</v>
      </c>
      <c r="G293" s="364">
        <v>138674</v>
      </c>
      <c r="H293" s="365"/>
      <c r="I293" s="238">
        <v>138280.23000000001</v>
      </c>
      <c r="J293" s="239">
        <f t="shared" ref="J293" si="40">I293/G293</f>
        <v>0.99716046266783975</v>
      </c>
      <c r="K293" s="238">
        <v>10385.6</v>
      </c>
    </row>
    <row r="294" spans="1:11" ht="24.6" customHeight="1">
      <c r="A294" s="37"/>
      <c r="B294" s="88"/>
      <c r="C294" s="362"/>
      <c r="D294" s="362"/>
      <c r="E294" s="88" t="s">
        <v>21</v>
      </c>
      <c r="F294" s="20" t="s">
        <v>371</v>
      </c>
      <c r="G294" s="364">
        <v>20395</v>
      </c>
      <c r="H294" s="365"/>
      <c r="I294" s="21">
        <v>18813.330000000002</v>
      </c>
      <c r="J294" s="22">
        <f t="shared" si="39"/>
        <v>0.92244814905614125</v>
      </c>
      <c r="K294" s="21">
        <v>1325.75</v>
      </c>
    </row>
    <row r="295" spans="1:11" ht="17.100000000000001" customHeight="1">
      <c r="A295" s="37"/>
      <c r="B295" s="88"/>
      <c r="C295" s="362"/>
      <c r="D295" s="362"/>
      <c r="E295" s="88" t="s">
        <v>22</v>
      </c>
      <c r="F295" s="20" t="s">
        <v>23</v>
      </c>
      <c r="G295" s="364">
        <v>7200</v>
      </c>
      <c r="H295" s="365"/>
      <c r="I295" s="21">
        <v>7200</v>
      </c>
      <c r="J295" s="22">
        <f t="shared" si="39"/>
        <v>1</v>
      </c>
      <c r="K295" s="21">
        <v>0</v>
      </c>
    </row>
    <row r="296" spans="1:11" ht="17.100000000000001" customHeight="1">
      <c r="A296" s="37"/>
      <c r="B296" s="88"/>
      <c r="C296" s="362"/>
      <c r="D296" s="362"/>
      <c r="E296" s="88" t="s">
        <v>24</v>
      </c>
      <c r="F296" s="20" t="s">
        <v>25</v>
      </c>
      <c r="G296" s="364">
        <v>20266</v>
      </c>
      <c r="H296" s="365"/>
      <c r="I296" s="21">
        <v>19112.34</v>
      </c>
      <c r="J296" s="22">
        <f t="shared" ref="J296:J302" si="41">I296/G296</f>
        <v>0.94307411428007504</v>
      </c>
      <c r="K296" s="21">
        <v>0</v>
      </c>
    </row>
    <row r="297" spans="1:11" ht="15.6" customHeight="1">
      <c r="A297" s="37"/>
      <c r="B297" s="88"/>
      <c r="C297" s="362"/>
      <c r="D297" s="362"/>
      <c r="E297" s="88" t="s">
        <v>68</v>
      </c>
      <c r="F297" s="20" t="s">
        <v>69</v>
      </c>
      <c r="G297" s="364">
        <v>20200</v>
      </c>
      <c r="H297" s="365"/>
      <c r="I297" s="238">
        <v>20182.28</v>
      </c>
      <c r="J297" s="22">
        <f t="shared" si="41"/>
        <v>0.99912277227722768</v>
      </c>
      <c r="K297" s="21">
        <v>2954.05</v>
      </c>
    </row>
    <row r="298" spans="1:11" ht="15.6" customHeight="1">
      <c r="A298" s="37"/>
      <c r="B298" s="88"/>
      <c r="C298" s="362"/>
      <c r="D298" s="362"/>
      <c r="E298" s="88" t="s">
        <v>70</v>
      </c>
      <c r="F298" s="20" t="s">
        <v>71</v>
      </c>
      <c r="G298" s="364">
        <v>1500</v>
      </c>
      <c r="H298" s="365"/>
      <c r="I298" s="238">
        <v>950</v>
      </c>
      <c r="J298" s="22">
        <f t="shared" si="41"/>
        <v>0.6333333333333333</v>
      </c>
      <c r="K298" s="21">
        <v>0</v>
      </c>
    </row>
    <row r="299" spans="1:11" ht="17.100000000000001" customHeight="1">
      <c r="A299" s="37"/>
      <c r="B299" s="88"/>
      <c r="C299" s="362"/>
      <c r="D299" s="362"/>
      <c r="E299" s="88" t="s">
        <v>26</v>
      </c>
      <c r="F299" s="20" t="s">
        <v>27</v>
      </c>
      <c r="G299" s="364">
        <v>39600</v>
      </c>
      <c r="H299" s="365"/>
      <c r="I299" s="238">
        <v>32208.23</v>
      </c>
      <c r="J299" s="22">
        <f t="shared" si="41"/>
        <v>0.81333914141414143</v>
      </c>
      <c r="K299" s="21">
        <v>996.26</v>
      </c>
    </row>
    <row r="300" spans="1:11" ht="25.5" customHeight="1">
      <c r="A300" s="37"/>
      <c r="B300" s="88"/>
      <c r="C300" s="362"/>
      <c r="D300" s="362"/>
      <c r="E300" s="88" t="s">
        <v>72</v>
      </c>
      <c r="F300" s="8" t="s">
        <v>212</v>
      </c>
      <c r="G300" s="364">
        <v>3500</v>
      </c>
      <c r="H300" s="365"/>
      <c r="I300" s="21">
        <v>3242.52</v>
      </c>
      <c r="J300" s="22">
        <f t="shared" si="41"/>
        <v>0.92643428571428565</v>
      </c>
      <c r="K300" s="21">
        <v>0</v>
      </c>
    </row>
    <row r="301" spans="1:11" ht="16.2" customHeight="1">
      <c r="A301" s="37"/>
      <c r="B301" s="88"/>
      <c r="C301" s="362"/>
      <c r="D301" s="362"/>
      <c r="E301" s="88" t="s">
        <v>52</v>
      </c>
      <c r="F301" s="20" t="s">
        <v>53</v>
      </c>
      <c r="G301" s="364">
        <v>12980</v>
      </c>
      <c r="H301" s="365"/>
      <c r="I301" s="21">
        <v>9920.48</v>
      </c>
      <c r="J301" s="22">
        <f t="shared" si="41"/>
        <v>0.76428967642526957</v>
      </c>
      <c r="K301" s="21">
        <v>0</v>
      </c>
    </row>
    <row r="302" spans="1:11" ht="15.6" customHeight="1">
      <c r="A302" s="37"/>
      <c r="B302" s="88"/>
      <c r="C302" s="362"/>
      <c r="D302" s="362"/>
      <c r="E302" s="88" t="s">
        <v>28</v>
      </c>
      <c r="F302" s="20" t="s">
        <v>29</v>
      </c>
      <c r="G302" s="364">
        <v>882</v>
      </c>
      <c r="H302" s="365"/>
      <c r="I302" s="21">
        <v>799</v>
      </c>
      <c r="J302" s="22">
        <f t="shared" si="41"/>
        <v>0.90589569160997729</v>
      </c>
      <c r="K302" s="21">
        <v>0</v>
      </c>
    </row>
    <row r="303" spans="1:11" ht="24" customHeight="1">
      <c r="A303" s="37"/>
      <c r="B303" s="88"/>
      <c r="C303" s="362"/>
      <c r="D303" s="362"/>
      <c r="E303" s="88" t="s">
        <v>11</v>
      </c>
      <c r="F303" s="20" t="s">
        <v>12</v>
      </c>
      <c r="G303" s="364">
        <v>24316</v>
      </c>
      <c r="H303" s="365"/>
      <c r="I303" s="21">
        <v>23124.75</v>
      </c>
      <c r="J303" s="22">
        <f t="shared" ref="J303:J318" si="42">I303/G303</f>
        <v>0.95100962329330485</v>
      </c>
      <c r="K303" s="21">
        <v>0</v>
      </c>
    </row>
    <row r="304" spans="1:11" ht="22.5" customHeight="1">
      <c r="A304" s="37"/>
      <c r="B304" s="88"/>
      <c r="C304" s="362"/>
      <c r="D304" s="362"/>
      <c r="E304" s="88" t="s">
        <v>54</v>
      </c>
      <c r="F304" s="20" t="s">
        <v>55</v>
      </c>
      <c r="G304" s="364">
        <v>3020</v>
      </c>
      <c r="H304" s="365"/>
      <c r="I304" s="21">
        <v>2797</v>
      </c>
      <c r="J304" s="22">
        <f t="shared" si="42"/>
        <v>0.92615894039735103</v>
      </c>
      <c r="K304" s="12">
        <v>0</v>
      </c>
    </row>
    <row r="305" spans="1:22" ht="23.25" customHeight="1">
      <c r="A305" s="37"/>
      <c r="B305" s="19"/>
      <c r="C305" s="363" t="s">
        <v>158</v>
      </c>
      <c r="D305" s="363"/>
      <c r="E305" s="26"/>
      <c r="F305" s="27" t="s">
        <v>159</v>
      </c>
      <c r="G305" s="366">
        <f>SUM(G306+G307+G308+G309+G310+G311)</f>
        <v>692846</v>
      </c>
      <c r="H305" s="367"/>
      <c r="I305" s="32">
        <f>SUM(I306+I307+I308+I309+I310+I311)</f>
        <v>648732.3600000001</v>
      </c>
      <c r="J305" s="28">
        <f t="shared" si="42"/>
        <v>0.9363298048917077</v>
      </c>
      <c r="K305" s="13">
        <f>SUM(K306+K307+K308+K309+K310+K311)</f>
        <v>14789.900000000001</v>
      </c>
    </row>
    <row r="306" spans="1:22" ht="16.95" customHeight="1">
      <c r="A306" s="37"/>
      <c r="B306" s="19"/>
      <c r="C306" s="53"/>
      <c r="D306" s="53"/>
      <c r="E306" s="109" t="s">
        <v>5</v>
      </c>
      <c r="F306" s="65" t="s">
        <v>6</v>
      </c>
      <c r="G306" s="183">
        <v>204053</v>
      </c>
      <c r="H306" s="184"/>
      <c r="I306" s="35">
        <v>190051.58</v>
      </c>
      <c r="J306" s="36">
        <f t="shared" si="42"/>
        <v>0.93138341509313749</v>
      </c>
      <c r="K306" s="21">
        <v>0</v>
      </c>
    </row>
    <row r="307" spans="1:22" s="321" customFormat="1" ht="16.95" customHeight="1">
      <c r="A307" s="37"/>
      <c r="B307" s="19"/>
      <c r="C307" s="331"/>
      <c r="D307" s="331"/>
      <c r="E307" s="315" t="s">
        <v>7</v>
      </c>
      <c r="F307" s="20" t="s">
        <v>8</v>
      </c>
      <c r="G307" s="364">
        <v>0</v>
      </c>
      <c r="H307" s="365"/>
      <c r="I307" s="238">
        <v>0</v>
      </c>
      <c r="J307" s="239">
        <v>0</v>
      </c>
      <c r="K307" s="238">
        <v>12350.41</v>
      </c>
    </row>
    <row r="308" spans="1:22" ht="15" customHeight="1">
      <c r="A308" s="37"/>
      <c r="B308" s="88"/>
      <c r="C308" s="362"/>
      <c r="D308" s="362"/>
      <c r="E308" s="98" t="s">
        <v>9</v>
      </c>
      <c r="F308" s="20" t="s">
        <v>10</v>
      </c>
      <c r="G308" s="364">
        <v>113784</v>
      </c>
      <c r="H308" s="365"/>
      <c r="I308" s="21">
        <v>88949.03</v>
      </c>
      <c r="J308" s="22">
        <f t="shared" si="42"/>
        <v>0.78173583280601844</v>
      </c>
      <c r="K308" s="21">
        <v>2156.38</v>
      </c>
      <c r="V308" s="280"/>
    </row>
    <row r="309" spans="1:22" ht="28.2" customHeight="1">
      <c r="A309" s="37"/>
      <c r="B309" s="88"/>
      <c r="C309" s="88"/>
      <c r="D309" s="88"/>
      <c r="E309" s="88" t="s">
        <v>21</v>
      </c>
      <c r="F309" s="8" t="s">
        <v>371</v>
      </c>
      <c r="G309" s="145">
        <v>7039</v>
      </c>
      <c r="H309" s="146"/>
      <c r="I309" s="21">
        <v>3492.25</v>
      </c>
      <c r="J309" s="22">
        <f t="shared" si="42"/>
        <v>0.49612871146469667</v>
      </c>
      <c r="K309" s="21">
        <v>283.11</v>
      </c>
    </row>
    <row r="310" spans="1:22" ht="17.100000000000001" customHeight="1">
      <c r="A310" s="37"/>
      <c r="B310" s="88"/>
      <c r="C310" s="362"/>
      <c r="D310" s="362"/>
      <c r="E310" s="88" t="s">
        <v>22</v>
      </c>
      <c r="F310" s="20" t="s">
        <v>23</v>
      </c>
      <c r="G310" s="364">
        <v>360218</v>
      </c>
      <c r="H310" s="416"/>
      <c r="I310" s="238">
        <v>358488.2</v>
      </c>
      <c r="J310" s="239">
        <f t="shared" si="42"/>
        <v>0.99519790793352914</v>
      </c>
      <c r="K310" s="238">
        <v>0</v>
      </c>
    </row>
    <row r="311" spans="1:22" s="321" customFormat="1" ht="25.2" customHeight="1">
      <c r="A311" s="37"/>
      <c r="B311" s="320"/>
      <c r="C311" s="362"/>
      <c r="D311" s="362"/>
      <c r="E311" s="315" t="s">
        <v>11</v>
      </c>
      <c r="F311" s="20" t="s">
        <v>12</v>
      </c>
      <c r="G311" s="425">
        <v>7752</v>
      </c>
      <c r="H311" s="426"/>
      <c r="I311" s="12">
        <v>7751.3</v>
      </c>
      <c r="J311" s="25">
        <v>0.999</v>
      </c>
      <c r="K311" s="12">
        <v>0</v>
      </c>
    </row>
    <row r="312" spans="1:22" ht="15" customHeight="1">
      <c r="A312" s="37"/>
      <c r="B312" s="66"/>
      <c r="C312" s="87" t="s">
        <v>311</v>
      </c>
      <c r="D312" s="87"/>
      <c r="E312" s="87"/>
      <c r="F312" s="77" t="s">
        <v>312</v>
      </c>
      <c r="G312" s="177">
        <v>225000</v>
      </c>
      <c r="H312" s="178"/>
      <c r="I312" s="13">
        <v>225000</v>
      </c>
      <c r="J312" s="40">
        <f t="shared" si="42"/>
        <v>1</v>
      </c>
      <c r="K312" s="13">
        <v>0</v>
      </c>
    </row>
    <row r="313" spans="1:22" ht="17.100000000000001" customHeight="1">
      <c r="A313" s="37"/>
      <c r="B313" s="88"/>
      <c r="C313" s="88"/>
      <c r="D313" s="88"/>
      <c r="E313" s="23" t="s">
        <v>135</v>
      </c>
      <c r="F313" s="74" t="s">
        <v>136</v>
      </c>
      <c r="G313" s="173">
        <v>225000</v>
      </c>
      <c r="H313" s="174"/>
      <c r="I313" s="12">
        <v>225000</v>
      </c>
      <c r="J313" s="40">
        <f t="shared" si="42"/>
        <v>1</v>
      </c>
      <c r="K313" s="12">
        <v>0</v>
      </c>
    </row>
    <row r="314" spans="1:22" ht="14.4" customHeight="1">
      <c r="A314" s="37"/>
      <c r="B314" s="19"/>
      <c r="C314" s="418" t="s">
        <v>160</v>
      </c>
      <c r="D314" s="418"/>
      <c r="E314" s="247"/>
      <c r="F314" s="27" t="s">
        <v>20</v>
      </c>
      <c r="G314" s="366">
        <f>SUM(G315:H315)</f>
        <v>38728</v>
      </c>
      <c r="H314" s="367"/>
      <c r="I314" s="32">
        <f>SUM(I315:I315)</f>
        <v>32467.5</v>
      </c>
      <c r="J314" s="28">
        <f t="shared" si="42"/>
        <v>0.83834693245197278</v>
      </c>
      <c r="K314" s="13">
        <v>0</v>
      </c>
    </row>
    <row r="315" spans="1:22" ht="17.100000000000001" customHeight="1">
      <c r="A315" s="37"/>
      <c r="B315" s="19"/>
      <c r="C315" s="310"/>
      <c r="D315" s="331"/>
      <c r="E315" s="220" t="s">
        <v>26</v>
      </c>
      <c r="F315" s="20" t="s">
        <v>27</v>
      </c>
      <c r="G315" s="364">
        <v>38728</v>
      </c>
      <c r="H315" s="365"/>
      <c r="I315" s="21">
        <v>32467.5</v>
      </c>
      <c r="J315" s="25">
        <f>I315/G315</f>
        <v>0.83834693245197278</v>
      </c>
      <c r="K315" s="21">
        <v>0</v>
      </c>
    </row>
    <row r="316" spans="1:22" ht="14.4" customHeight="1" thickBot="1">
      <c r="A316" s="37"/>
      <c r="B316" s="226" t="s">
        <v>161</v>
      </c>
      <c r="C316" s="391"/>
      <c r="D316" s="391"/>
      <c r="E316" s="226"/>
      <c r="F316" s="83" t="s">
        <v>162</v>
      </c>
      <c r="G316" s="392">
        <f>SUM(G317)</f>
        <v>400000</v>
      </c>
      <c r="H316" s="393"/>
      <c r="I316" s="15">
        <f>SUM(I317)</f>
        <v>395996</v>
      </c>
      <c r="J316" s="18">
        <f t="shared" si="42"/>
        <v>0.98999000000000004</v>
      </c>
      <c r="K316" s="15">
        <v>0</v>
      </c>
    </row>
    <row r="317" spans="1:22" ht="22.2" customHeight="1" thickTop="1">
      <c r="A317" s="37"/>
      <c r="B317" s="19"/>
      <c r="C317" s="373" t="s">
        <v>163</v>
      </c>
      <c r="D317" s="373"/>
      <c r="E317" s="38"/>
      <c r="F317" s="39" t="s">
        <v>313</v>
      </c>
      <c r="G317" s="371">
        <f>SUM(G318)</f>
        <v>400000</v>
      </c>
      <c r="H317" s="372"/>
      <c r="I317" s="13">
        <f>SUM(I318)</f>
        <v>395996</v>
      </c>
      <c r="J317" s="40">
        <f t="shared" si="42"/>
        <v>0.98999000000000004</v>
      </c>
      <c r="K317" s="13">
        <v>0</v>
      </c>
    </row>
    <row r="318" spans="1:22" ht="17.100000000000001" customHeight="1">
      <c r="A318" s="37"/>
      <c r="B318" s="196"/>
      <c r="C318" s="417"/>
      <c r="D318" s="417"/>
      <c r="E318" s="33" t="s">
        <v>77</v>
      </c>
      <c r="F318" s="34" t="s">
        <v>78</v>
      </c>
      <c r="G318" s="359">
        <v>400000</v>
      </c>
      <c r="H318" s="360"/>
      <c r="I318" s="35">
        <v>395996</v>
      </c>
      <c r="J318" s="36">
        <f t="shared" si="42"/>
        <v>0.98999000000000004</v>
      </c>
      <c r="K318" s="11">
        <v>0</v>
      </c>
    </row>
    <row r="319" spans="1:22" ht="13.95" customHeight="1" thickBot="1">
      <c r="A319" s="37"/>
      <c r="B319" s="91" t="s">
        <v>314</v>
      </c>
      <c r="C319" s="91"/>
      <c r="D319" s="91"/>
      <c r="E319" s="89"/>
      <c r="F319" s="17" t="s">
        <v>316</v>
      </c>
      <c r="G319" s="313">
        <f>G320+G332++G345+G351+G353+G355+G343+G357</f>
        <v>19399230.309999999</v>
      </c>
      <c r="H319" s="314"/>
      <c r="I319" s="311">
        <f>I320+I332+I345+I351+I353+I355+I343+I357</f>
        <v>19289853.180000003</v>
      </c>
      <c r="J319" s="18">
        <f>SUM(I319/G319)</f>
        <v>0.99436177991331887</v>
      </c>
      <c r="K319" s="9">
        <f>K320+K332+K345+K351+K353+K355+K357</f>
        <v>82518.97</v>
      </c>
    </row>
    <row r="320" spans="1:22" ht="14.4" customHeight="1" thickTop="1">
      <c r="A320" s="37"/>
      <c r="B320" s="88"/>
      <c r="C320" s="63" t="s">
        <v>315</v>
      </c>
      <c r="D320" s="63"/>
      <c r="E320" s="63"/>
      <c r="F320" s="64" t="s">
        <v>317</v>
      </c>
      <c r="G320" s="179">
        <f>SUM(G321+G322+G323+G324+G325+G327+G330+G331+G326)</f>
        <v>11828194.000000002</v>
      </c>
      <c r="H320" s="180"/>
      <c r="I320" s="306">
        <f>SUM(I321+I322+I323+I324+I325+I327+I330+I331+I326)</f>
        <v>11816684.480000002</v>
      </c>
      <c r="J320" s="102">
        <f>SUM(I320/G320)</f>
        <v>0.9990269418983152</v>
      </c>
      <c r="K320" s="48">
        <f>SUM(K321:K331)</f>
        <v>6986.72</v>
      </c>
    </row>
    <row r="321" spans="1:11" ht="17.100000000000001" customHeight="1">
      <c r="A321" s="37"/>
      <c r="B321" s="88"/>
      <c r="C321" s="88"/>
      <c r="D321" s="88"/>
      <c r="E321" s="88" t="s">
        <v>135</v>
      </c>
      <c r="F321" s="20" t="s">
        <v>136</v>
      </c>
      <c r="G321" s="159">
        <v>11678021.890000001</v>
      </c>
      <c r="H321" s="146"/>
      <c r="I321" s="21">
        <v>11678021.890000001</v>
      </c>
      <c r="J321" s="22">
        <f t="shared" ref="J321:J331" si="43">I321/G321</f>
        <v>1</v>
      </c>
      <c r="K321" s="21">
        <v>0</v>
      </c>
    </row>
    <row r="322" spans="1:11" ht="17.100000000000001" customHeight="1">
      <c r="A322" s="37"/>
      <c r="B322" s="88"/>
      <c r="C322" s="88"/>
      <c r="D322" s="88"/>
      <c r="E322" s="88" t="s">
        <v>5</v>
      </c>
      <c r="F322" s="20" t="s">
        <v>6</v>
      </c>
      <c r="G322" s="159">
        <v>109041.16</v>
      </c>
      <c r="H322" s="146"/>
      <c r="I322" s="21">
        <v>98021.89</v>
      </c>
      <c r="J322" s="22">
        <f t="shared" si="43"/>
        <v>0.89894394006813572</v>
      </c>
      <c r="K322" s="21">
        <v>0</v>
      </c>
    </row>
    <row r="323" spans="1:11" ht="17.100000000000001" customHeight="1">
      <c r="A323" s="37"/>
      <c r="B323" s="88"/>
      <c r="C323" s="88"/>
      <c r="D323" s="88"/>
      <c r="E323" s="88" t="s">
        <v>7</v>
      </c>
      <c r="F323" s="20" t="s">
        <v>8</v>
      </c>
      <c r="G323" s="159">
        <v>3838.6</v>
      </c>
      <c r="H323" s="146"/>
      <c r="I323" s="21">
        <v>3838.6</v>
      </c>
      <c r="J323" s="22">
        <f t="shared" si="43"/>
        <v>1</v>
      </c>
      <c r="K323" s="21">
        <v>5826.64</v>
      </c>
    </row>
    <row r="324" spans="1:11" ht="17.100000000000001" customHeight="1">
      <c r="A324" s="37"/>
      <c r="B324" s="88"/>
      <c r="C324" s="88"/>
      <c r="D324" s="88"/>
      <c r="E324" s="88" t="s">
        <v>9</v>
      </c>
      <c r="F324" s="20" t="s">
        <v>10</v>
      </c>
      <c r="G324" s="159">
        <v>17615.689999999999</v>
      </c>
      <c r="H324" s="146"/>
      <c r="I324" s="21">
        <v>17615.689999999999</v>
      </c>
      <c r="J324" s="22">
        <f t="shared" si="43"/>
        <v>1</v>
      </c>
      <c r="K324" s="21">
        <v>1017.33</v>
      </c>
    </row>
    <row r="325" spans="1:11" ht="27.6" customHeight="1">
      <c r="A325" s="37"/>
      <c r="B325" s="88"/>
      <c r="C325" s="88"/>
      <c r="D325" s="88"/>
      <c r="E325" s="88" t="s">
        <v>21</v>
      </c>
      <c r="F325" s="20" t="s">
        <v>371</v>
      </c>
      <c r="G325" s="159">
        <v>2476.64</v>
      </c>
      <c r="H325" s="146"/>
      <c r="I325" s="21">
        <v>2476.64</v>
      </c>
      <c r="J325" s="22">
        <f t="shared" si="43"/>
        <v>1</v>
      </c>
      <c r="K325" s="21">
        <v>142.75</v>
      </c>
    </row>
    <row r="326" spans="1:11" s="280" customFormat="1" ht="13.8" customHeight="1">
      <c r="A326" s="37"/>
      <c r="B326" s="273"/>
      <c r="C326" s="273"/>
      <c r="D326" s="273"/>
      <c r="E326" s="315" t="s">
        <v>24</v>
      </c>
      <c r="F326" s="20" t="s">
        <v>25</v>
      </c>
      <c r="G326" s="159">
        <v>7993.17</v>
      </c>
      <c r="H326" s="319"/>
      <c r="I326" s="238">
        <v>7993.17</v>
      </c>
      <c r="J326" s="239">
        <f t="shared" ref="J326:J330" si="44">I326/G326</f>
        <v>1</v>
      </c>
      <c r="K326" s="238">
        <v>0</v>
      </c>
    </row>
    <row r="327" spans="1:11" ht="13.95" customHeight="1">
      <c r="A327" s="37"/>
      <c r="B327" s="88"/>
      <c r="C327" s="88"/>
      <c r="D327" s="88"/>
      <c r="E327" s="315" t="s">
        <v>26</v>
      </c>
      <c r="F327" s="20" t="s">
        <v>27</v>
      </c>
      <c r="G327" s="159">
        <v>5973.89</v>
      </c>
      <c r="H327" s="319"/>
      <c r="I327" s="238">
        <v>5973.89</v>
      </c>
      <c r="J327" s="239">
        <f t="shared" si="44"/>
        <v>1</v>
      </c>
      <c r="K327" s="238">
        <v>0</v>
      </c>
    </row>
    <row r="328" spans="1:11" s="321" customFormat="1" ht="13.95" customHeight="1">
      <c r="A328" s="361"/>
      <c r="B328" s="361"/>
      <c r="C328" s="361"/>
      <c r="D328" s="361"/>
      <c r="E328" s="361"/>
      <c r="F328" s="361"/>
      <c r="G328" s="361"/>
      <c r="H328" s="361"/>
      <c r="I328" s="361"/>
      <c r="J328" s="361"/>
      <c r="K328" s="361"/>
    </row>
    <row r="329" spans="1:11" s="321" customFormat="1" ht="13.95" customHeight="1">
      <c r="A329" s="37"/>
      <c r="B329" s="286" t="s">
        <v>197</v>
      </c>
      <c r="C329" s="286" t="s">
        <v>198</v>
      </c>
      <c r="D329" s="286"/>
      <c r="E329" s="286" t="s">
        <v>199</v>
      </c>
      <c r="F329" s="286" t="s">
        <v>200</v>
      </c>
      <c r="G329" s="287" t="s">
        <v>201</v>
      </c>
      <c r="H329" s="287"/>
      <c r="I329" s="43" t="s">
        <v>202</v>
      </c>
      <c r="J329" s="43" t="s">
        <v>203</v>
      </c>
      <c r="K329" s="43" t="s">
        <v>204</v>
      </c>
    </row>
    <row r="330" spans="1:11" ht="24" customHeight="1">
      <c r="A330" s="37"/>
      <c r="B330" s="88"/>
      <c r="C330" s="88"/>
      <c r="D330" s="88"/>
      <c r="E330" s="315" t="s">
        <v>11</v>
      </c>
      <c r="F330" s="20" t="s">
        <v>12</v>
      </c>
      <c r="G330" s="159">
        <v>2712.96</v>
      </c>
      <c r="H330" s="319"/>
      <c r="I330" s="238">
        <v>2712.96</v>
      </c>
      <c r="J330" s="239">
        <f t="shared" si="44"/>
        <v>1</v>
      </c>
      <c r="K330" s="238">
        <v>0</v>
      </c>
    </row>
    <row r="331" spans="1:11" ht="14.4" customHeight="1">
      <c r="A331" s="37"/>
      <c r="B331" s="88"/>
      <c r="C331" s="88"/>
      <c r="D331" s="88"/>
      <c r="E331" s="315" t="s">
        <v>104</v>
      </c>
      <c r="F331" s="20" t="s">
        <v>105</v>
      </c>
      <c r="G331" s="159">
        <v>520</v>
      </c>
      <c r="H331" s="146"/>
      <c r="I331" s="21">
        <v>29.75</v>
      </c>
      <c r="J331" s="22">
        <f t="shared" si="43"/>
        <v>5.721153846153846E-2</v>
      </c>
      <c r="K331" s="21">
        <v>0</v>
      </c>
    </row>
    <row r="332" spans="1:11" ht="47.4" customHeight="1">
      <c r="A332" s="37"/>
      <c r="B332" s="19"/>
      <c r="C332" s="363" t="s">
        <v>318</v>
      </c>
      <c r="D332" s="363"/>
      <c r="E332" s="26"/>
      <c r="F332" s="27" t="s">
        <v>141</v>
      </c>
      <c r="G332" s="181">
        <f>SUM(G333+G334+G335+G336+G337+G339+G340+G341+G342+G338)</f>
        <v>6292634.9999999991</v>
      </c>
      <c r="H332" s="181" t="e">
        <f>SUM(H333+H334+H335+H336+H337+#REF!+H339+H340+H341+H342)</f>
        <v>#REF!</v>
      </c>
      <c r="I332" s="181">
        <f>SUM(I333+I334+I335+I336+I337+I339+I340+I341+I342+I338)</f>
        <v>6289353.6999999993</v>
      </c>
      <c r="J332" s="28">
        <f>SUM(I332/G332)</f>
        <v>0.99947854912925982</v>
      </c>
      <c r="K332" s="32">
        <f>SUM(K333:K342)</f>
        <v>12822.38</v>
      </c>
    </row>
    <row r="333" spans="1:11" ht="63" customHeight="1">
      <c r="A333" s="37"/>
      <c r="B333" s="88"/>
      <c r="C333" s="362"/>
      <c r="D333" s="362"/>
      <c r="E333" s="33" t="s">
        <v>142</v>
      </c>
      <c r="F333" s="34" t="s">
        <v>268</v>
      </c>
      <c r="G333" s="182">
        <v>3299</v>
      </c>
      <c r="H333" s="160" t="s">
        <v>73</v>
      </c>
      <c r="I333" s="35">
        <v>2663</v>
      </c>
      <c r="J333" s="36">
        <f>I333/G333</f>
        <v>0.80721430736586841</v>
      </c>
      <c r="K333" s="21">
        <v>0</v>
      </c>
    </row>
    <row r="334" spans="1:11" ht="17.100000000000001" customHeight="1">
      <c r="A334" s="37"/>
      <c r="B334" s="88"/>
      <c r="C334" s="362"/>
      <c r="D334" s="362"/>
      <c r="E334" s="88" t="s">
        <v>135</v>
      </c>
      <c r="F334" s="20" t="s">
        <v>136</v>
      </c>
      <c r="G334" s="159">
        <v>5671717.7300000004</v>
      </c>
      <c r="H334" s="160" t="s">
        <v>319</v>
      </c>
      <c r="I334" s="21">
        <v>5671717.7300000004</v>
      </c>
      <c r="J334" s="22">
        <f>I334/G334</f>
        <v>1</v>
      </c>
      <c r="K334" s="21">
        <v>0</v>
      </c>
    </row>
    <row r="335" spans="1:11" ht="17.100000000000001" customHeight="1">
      <c r="A335" s="37"/>
      <c r="B335" s="88"/>
      <c r="C335" s="362"/>
      <c r="D335" s="362"/>
      <c r="E335" s="88" t="s">
        <v>5</v>
      </c>
      <c r="F335" s="20" t="s">
        <v>6</v>
      </c>
      <c r="G335" s="159">
        <v>152339.85</v>
      </c>
      <c r="H335" s="160" t="s">
        <v>320</v>
      </c>
      <c r="I335" s="21">
        <v>151566.29</v>
      </c>
      <c r="J335" s="22">
        <f>I335/G335</f>
        <v>0.99492214282736924</v>
      </c>
      <c r="K335" s="21">
        <v>0</v>
      </c>
    </row>
    <row r="336" spans="1:11" ht="17.100000000000001" customHeight="1">
      <c r="A336" s="37"/>
      <c r="B336" s="88"/>
      <c r="C336" s="362"/>
      <c r="D336" s="362"/>
      <c r="E336" s="88" t="s">
        <v>7</v>
      </c>
      <c r="F336" s="20" t="s">
        <v>8</v>
      </c>
      <c r="G336" s="159">
        <v>10489.77</v>
      </c>
      <c r="H336" s="160" t="s">
        <v>321</v>
      </c>
      <c r="I336" s="21">
        <v>10489.77</v>
      </c>
      <c r="J336" s="22">
        <f>I336/G336</f>
        <v>1</v>
      </c>
      <c r="K336" s="21">
        <v>10916.38</v>
      </c>
    </row>
    <row r="337" spans="1:11" ht="17.100000000000001" customHeight="1">
      <c r="A337" s="37"/>
      <c r="B337" s="88"/>
      <c r="C337" s="362"/>
      <c r="D337" s="362"/>
      <c r="E337" s="88" t="s">
        <v>9</v>
      </c>
      <c r="F337" s="20" t="s">
        <v>10</v>
      </c>
      <c r="G337" s="159">
        <v>431914.59</v>
      </c>
      <c r="H337" s="160" t="s">
        <v>322</v>
      </c>
      <c r="I337" s="21">
        <v>431914.59</v>
      </c>
      <c r="J337" s="22">
        <f t="shared" ref="J337:J342" si="45">I337/G337</f>
        <v>1</v>
      </c>
      <c r="K337" s="21">
        <v>1906</v>
      </c>
    </row>
    <row r="338" spans="1:11" s="321" customFormat="1" ht="24" customHeight="1">
      <c r="A338" s="37"/>
      <c r="B338" s="315"/>
      <c r="C338" s="315"/>
      <c r="D338" s="315"/>
      <c r="E338" s="315" t="s">
        <v>21</v>
      </c>
      <c r="F338" s="20" t="s">
        <v>371</v>
      </c>
      <c r="G338" s="159">
        <v>220.5</v>
      </c>
      <c r="H338" s="319"/>
      <c r="I338" s="238">
        <v>220.5</v>
      </c>
      <c r="J338" s="239">
        <f t="shared" si="45"/>
        <v>1</v>
      </c>
      <c r="K338" s="238">
        <v>0</v>
      </c>
    </row>
    <row r="339" spans="1:11" ht="17.100000000000001" customHeight="1">
      <c r="A339" s="37"/>
      <c r="B339" s="88"/>
      <c r="C339" s="88"/>
      <c r="D339" s="88"/>
      <c r="E339" s="88" t="s">
        <v>24</v>
      </c>
      <c r="F339" s="20" t="s">
        <v>25</v>
      </c>
      <c r="G339" s="159">
        <v>5500</v>
      </c>
      <c r="H339" s="160" t="s">
        <v>214</v>
      </c>
      <c r="I339" s="21">
        <v>4973.2700000000004</v>
      </c>
      <c r="J339" s="22">
        <f t="shared" si="45"/>
        <v>0.9042309090909092</v>
      </c>
      <c r="K339" s="21">
        <v>0</v>
      </c>
    </row>
    <row r="340" spans="1:11" ht="17.100000000000001" customHeight="1">
      <c r="A340" s="37"/>
      <c r="B340" s="88"/>
      <c r="C340" s="362"/>
      <c r="D340" s="362"/>
      <c r="E340" s="88" t="s">
        <v>26</v>
      </c>
      <c r="F340" s="20" t="s">
        <v>27</v>
      </c>
      <c r="G340" s="159">
        <v>11840.34</v>
      </c>
      <c r="H340" s="160" t="s">
        <v>323</v>
      </c>
      <c r="I340" s="21">
        <v>10875.38</v>
      </c>
      <c r="J340" s="22">
        <f t="shared" si="45"/>
        <v>0.91850234030441691</v>
      </c>
      <c r="K340" s="21">
        <v>0</v>
      </c>
    </row>
    <row r="341" spans="1:11" ht="19.95" customHeight="1">
      <c r="A341" s="37"/>
      <c r="B341" s="88"/>
      <c r="C341" s="362"/>
      <c r="D341" s="362"/>
      <c r="E341" s="88" t="s">
        <v>11</v>
      </c>
      <c r="F341" s="20" t="s">
        <v>12</v>
      </c>
      <c r="G341" s="159">
        <v>4263.22</v>
      </c>
      <c r="H341" s="160" t="s">
        <v>145</v>
      </c>
      <c r="I341" s="21">
        <v>4263.22</v>
      </c>
      <c r="J341" s="22">
        <f t="shared" si="45"/>
        <v>1</v>
      </c>
      <c r="K341" s="21">
        <v>0</v>
      </c>
    </row>
    <row r="342" spans="1:11" ht="17.100000000000001" customHeight="1">
      <c r="A342" s="37"/>
      <c r="B342" s="88"/>
      <c r="C342" s="362"/>
      <c r="D342" s="362"/>
      <c r="E342" s="98" t="s">
        <v>104</v>
      </c>
      <c r="F342" s="20" t="s">
        <v>105</v>
      </c>
      <c r="G342" s="159">
        <v>1050</v>
      </c>
      <c r="H342" s="160" t="s">
        <v>139</v>
      </c>
      <c r="I342" s="21">
        <v>669.95</v>
      </c>
      <c r="J342" s="25">
        <f t="shared" si="45"/>
        <v>0.63804761904761909</v>
      </c>
      <c r="K342" s="21">
        <v>0</v>
      </c>
    </row>
    <row r="343" spans="1:11" ht="17.100000000000001" customHeight="1">
      <c r="A343" s="37"/>
      <c r="B343" s="249"/>
      <c r="C343" s="253" t="s">
        <v>324</v>
      </c>
      <c r="D343" s="84"/>
      <c r="E343" s="255"/>
      <c r="F343" s="86" t="s">
        <v>325</v>
      </c>
      <c r="G343" s="175">
        <f>SUM(G344)</f>
        <v>672.18</v>
      </c>
      <c r="H343" s="176"/>
      <c r="I343" s="256">
        <f>SUM(I344)</f>
        <v>672.18</v>
      </c>
      <c r="J343" s="40">
        <f t="shared" ref="J343:J344" si="46">I343/G343</f>
        <v>1</v>
      </c>
      <c r="K343" s="254">
        <v>0</v>
      </c>
    </row>
    <row r="344" spans="1:11" ht="17.100000000000001" customHeight="1">
      <c r="A344" s="37"/>
      <c r="B344" s="248"/>
      <c r="C344" s="248"/>
      <c r="D344" s="248"/>
      <c r="E344" s="33" t="s">
        <v>24</v>
      </c>
      <c r="F344" s="34" t="s">
        <v>25</v>
      </c>
      <c r="G344" s="251">
        <v>672.18</v>
      </c>
      <c r="H344" s="252"/>
      <c r="I344" s="35">
        <v>672.18</v>
      </c>
      <c r="J344" s="239">
        <f t="shared" si="46"/>
        <v>1</v>
      </c>
      <c r="K344" s="238">
        <v>0</v>
      </c>
    </row>
    <row r="345" spans="1:11" ht="15" customHeight="1">
      <c r="A345" s="37"/>
      <c r="B345" s="19"/>
      <c r="C345" s="363" t="s">
        <v>326</v>
      </c>
      <c r="D345" s="363"/>
      <c r="E345" s="26"/>
      <c r="F345" s="27" t="s">
        <v>140</v>
      </c>
      <c r="G345" s="366">
        <f>SUM(G346+G347+G348+G349+G350)</f>
        <v>73287</v>
      </c>
      <c r="H345" s="367"/>
      <c r="I345" s="32">
        <f>SUM(I346+I347+I348+I349+I350)</f>
        <v>56872.35</v>
      </c>
      <c r="J345" s="28">
        <f t="shared" ref="J345:J350" si="47">I345/G345</f>
        <v>0.77602235048507917</v>
      </c>
      <c r="K345" s="324">
        <f>SUM(K346+K347+K348+K349+K350)</f>
        <v>3607.98</v>
      </c>
    </row>
    <row r="346" spans="1:11" ht="13.95" customHeight="1">
      <c r="A346" s="37"/>
      <c r="B346" s="88"/>
      <c r="C346" s="362"/>
      <c r="D346" s="362"/>
      <c r="E346" s="138" t="s">
        <v>5</v>
      </c>
      <c r="F346" s="20" t="s">
        <v>6</v>
      </c>
      <c r="G346" s="364">
        <v>52912</v>
      </c>
      <c r="H346" s="365"/>
      <c r="I346" s="21">
        <v>43370.18</v>
      </c>
      <c r="J346" s="22">
        <f t="shared" si="47"/>
        <v>0.81966623828243124</v>
      </c>
      <c r="K346" s="21">
        <v>0</v>
      </c>
    </row>
    <row r="347" spans="1:11" ht="15" customHeight="1">
      <c r="A347" s="37"/>
      <c r="B347" s="88"/>
      <c r="C347" s="362"/>
      <c r="D347" s="362"/>
      <c r="E347" s="88" t="s">
        <v>7</v>
      </c>
      <c r="F347" s="20" t="s">
        <v>8</v>
      </c>
      <c r="G347" s="364">
        <v>3172</v>
      </c>
      <c r="H347" s="365"/>
      <c r="I347" s="21">
        <v>3171.41</v>
      </c>
      <c r="J347" s="22">
        <f t="shared" si="47"/>
        <v>0.99981399747793187</v>
      </c>
      <c r="K347" s="21">
        <v>3008.9</v>
      </c>
    </row>
    <row r="348" spans="1:11" ht="13.95" customHeight="1">
      <c r="A348" s="37"/>
      <c r="B348" s="88"/>
      <c r="C348" s="362"/>
      <c r="D348" s="362"/>
      <c r="E348" s="88" t="s">
        <v>9</v>
      </c>
      <c r="F348" s="20" t="s">
        <v>10</v>
      </c>
      <c r="G348" s="364">
        <v>13714</v>
      </c>
      <c r="H348" s="365"/>
      <c r="I348" s="21">
        <v>7698.33</v>
      </c>
      <c r="J348" s="22">
        <f t="shared" si="47"/>
        <v>0.56134825725535953</v>
      </c>
      <c r="K348" s="21">
        <v>525.36</v>
      </c>
    </row>
    <row r="349" spans="1:11" ht="23.4" customHeight="1">
      <c r="A349" s="37"/>
      <c r="B349" s="88"/>
      <c r="C349" s="362"/>
      <c r="D349" s="362"/>
      <c r="E349" s="88" t="s">
        <v>21</v>
      </c>
      <c r="F349" s="20" t="s">
        <v>371</v>
      </c>
      <c r="G349" s="364">
        <v>1938</v>
      </c>
      <c r="H349" s="365"/>
      <c r="I349" s="21">
        <v>1082.17</v>
      </c>
      <c r="J349" s="22">
        <f t="shared" si="47"/>
        <v>0.55839525283797731</v>
      </c>
      <c r="K349" s="21">
        <v>73.72</v>
      </c>
    </row>
    <row r="350" spans="1:11" ht="21" customHeight="1">
      <c r="A350" s="37"/>
      <c r="B350" s="116"/>
      <c r="C350" s="427"/>
      <c r="D350" s="428"/>
      <c r="E350" s="59" t="s">
        <v>11</v>
      </c>
      <c r="F350" s="20" t="s">
        <v>12</v>
      </c>
      <c r="G350" s="364">
        <v>1551</v>
      </c>
      <c r="H350" s="365"/>
      <c r="I350" s="21">
        <v>1550.26</v>
      </c>
      <c r="J350" s="22">
        <f t="shared" si="47"/>
        <v>0.99952288845905868</v>
      </c>
      <c r="K350" s="21">
        <v>0</v>
      </c>
    </row>
    <row r="351" spans="1:11" ht="17.100000000000001" customHeight="1">
      <c r="A351" s="37"/>
      <c r="B351" s="88"/>
      <c r="C351" s="363" t="s">
        <v>310</v>
      </c>
      <c r="D351" s="363"/>
      <c r="E351" s="26"/>
      <c r="F351" s="27" t="s">
        <v>134</v>
      </c>
      <c r="G351" s="366">
        <f>SUM(G352)</f>
        <v>37501</v>
      </c>
      <c r="H351" s="367"/>
      <c r="I351" s="32">
        <f>SUM(I352)</f>
        <v>29991.67</v>
      </c>
      <c r="J351" s="28">
        <f t="shared" ref="J351:J375" si="48">I351/G351</f>
        <v>0.79975653982560457</v>
      </c>
      <c r="K351" s="32">
        <v>0</v>
      </c>
    </row>
    <row r="352" spans="1:11" ht="17.100000000000001" customHeight="1">
      <c r="A352" s="37"/>
      <c r="B352" s="273"/>
      <c r="C352" s="362"/>
      <c r="D352" s="362"/>
      <c r="E352" s="33" t="s">
        <v>135</v>
      </c>
      <c r="F352" s="34" t="s">
        <v>136</v>
      </c>
      <c r="G352" s="359">
        <v>37501</v>
      </c>
      <c r="H352" s="360"/>
      <c r="I352" s="35">
        <v>29991.67</v>
      </c>
      <c r="J352" s="36">
        <f t="shared" si="48"/>
        <v>0.79975653982560457</v>
      </c>
      <c r="K352" s="35">
        <v>0</v>
      </c>
    </row>
    <row r="353" spans="1:11" ht="24" customHeight="1">
      <c r="A353" s="37"/>
      <c r="B353" s="114"/>
      <c r="C353" s="118" t="s">
        <v>353</v>
      </c>
      <c r="D353" s="84"/>
      <c r="E353" s="85"/>
      <c r="F353" s="86" t="s">
        <v>354</v>
      </c>
      <c r="G353" s="175">
        <f>SUM(G354)</f>
        <v>78900</v>
      </c>
      <c r="H353" s="176"/>
      <c r="I353" s="50">
        <f>SUM(I354)</f>
        <v>72979.350000000006</v>
      </c>
      <c r="J353" s="57">
        <f t="shared" si="48"/>
        <v>0.92496007604562747</v>
      </c>
      <c r="K353" s="32">
        <v>0</v>
      </c>
    </row>
    <row r="354" spans="1:11" ht="16.2" customHeight="1">
      <c r="A354" s="37"/>
      <c r="B354" s="113"/>
      <c r="C354" s="113"/>
      <c r="D354" s="113"/>
      <c r="E354" s="33" t="s">
        <v>135</v>
      </c>
      <c r="F354" s="34" t="s">
        <v>136</v>
      </c>
      <c r="G354" s="183">
        <v>78900</v>
      </c>
      <c r="H354" s="184"/>
      <c r="I354" s="35">
        <v>72979.350000000006</v>
      </c>
      <c r="J354" s="36">
        <f t="shared" si="48"/>
        <v>0.92496007604562747</v>
      </c>
      <c r="K354" s="11">
        <v>0</v>
      </c>
    </row>
    <row r="355" spans="1:11" ht="46.8" customHeight="1">
      <c r="A355" s="37"/>
      <c r="B355" s="114"/>
      <c r="C355" s="118" t="s">
        <v>355</v>
      </c>
      <c r="D355" s="84"/>
      <c r="E355" s="85"/>
      <c r="F355" s="191" t="s">
        <v>386</v>
      </c>
      <c r="G355" s="175">
        <f>SUM(G356)</f>
        <v>46768</v>
      </c>
      <c r="H355" s="175">
        <f t="shared" ref="H355:I355" si="49">SUM(H356)</f>
        <v>0</v>
      </c>
      <c r="I355" s="175">
        <f t="shared" si="49"/>
        <v>46768</v>
      </c>
      <c r="J355" s="57">
        <f t="shared" si="48"/>
        <v>1</v>
      </c>
      <c r="K355" s="32">
        <f>SUM(K356)</f>
        <v>1136.3</v>
      </c>
    </row>
    <row r="356" spans="1:11" ht="17.100000000000001" customHeight="1">
      <c r="A356" s="37"/>
      <c r="B356" s="113"/>
      <c r="C356" s="113"/>
      <c r="D356" s="113"/>
      <c r="E356" s="33" t="s">
        <v>147</v>
      </c>
      <c r="F356" s="34" t="s">
        <v>148</v>
      </c>
      <c r="G356" s="183">
        <v>46768</v>
      </c>
      <c r="H356" s="184"/>
      <c r="I356" s="35">
        <v>46768</v>
      </c>
      <c r="J356" s="36">
        <f t="shared" si="48"/>
        <v>1</v>
      </c>
      <c r="K356" s="11">
        <v>1136.3</v>
      </c>
    </row>
    <row r="357" spans="1:11" s="321" customFormat="1" ht="17.100000000000001" customHeight="1">
      <c r="A357" s="37"/>
      <c r="B357" s="315"/>
      <c r="C357" s="402" t="s">
        <v>387</v>
      </c>
      <c r="D357" s="402"/>
      <c r="E357" s="81"/>
      <c r="F357" s="68" t="s">
        <v>388</v>
      </c>
      <c r="G357" s="403">
        <f>SUM(G358+G359+G360+G363+G364+G365+G366+G367+G368+G369+G370+G371+G372+G373+G374+G375)</f>
        <v>1041273.1300000001</v>
      </c>
      <c r="H357" s="403"/>
      <c r="I357" s="324">
        <f>SUM(I358+I359+I360+I363+I364+I365+I366+I367+I368+I369+I370+I371+I372+I373+I374+I375)</f>
        <v>976531.45000000007</v>
      </c>
      <c r="J357" s="28">
        <f t="shared" si="48"/>
        <v>0.93782449759363329</v>
      </c>
      <c r="K357" s="324">
        <f>SUM(K358:K375)</f>
        <v>57965.59</v>
      </c>
    </row>
    <row r="358" spans="1:11" s="321" customFormat="1" ht="21" customHeight="1">
      <c r="A358" s="37"/>
      <c r="B358" s="315"/>
      <c r="C358" s="362"/>
      <c r="D358" s="362"/>
      <c r="E358" s="315" t="s">
        <v>62</v>
      </c>
      <c r="F358" s="20" t="s">
        <v>63</v>
      </c>
      <c r="G358" s="364">
        <v>1100</v>
      </c>
      <c r="H358" s="365"/>
      <c r="I358" s="238">
        <v>1087.3900000000001</v>
      </c>
      <c r="J358" s="239">
        <f t="shared" si="48"/>
        <v>0.98853636363636377</v>
      </c>
      <c r="K358" s="238">
        <v>0</v>
      </c>
    </row>
    <row r="359" spans="1:11" s="321" customFormat="1" ht="17.100000000000001" customHeight="1">
      <c r="A359" s="37"/>
      <c r="B359" s="315"/>
      <c r="C359" s="362"/>
      <c r="D359" s="362"/>
      <c r="E359" s="315" t="s">
        <v>5</v>
      </c>
      <c r="F359" s="20" t="s">
        <v>6</v>
      </c>
      <c r="G359" s="159">
        <v>650534</v>
      </c>
      <c r="H359" s="160" t="s">
        <v>327</v>
      </c>
      <c r="I359" s="238">
        <v>615339.76</v>
      </c>
      <c r="J359" s="239">
        <f t="shared" si="48"/>
        <v>0.94589946105814604</v>
      </c>
      <c r="K359" s="238">
        <v>0</v>
      </c>
    </row>
    <row r="360" spans="1:11" s="321" customFormat="1" ht="17.100000000000001" customHeight="1">
      <c r="A360" s="37"/>
      <c r="B360" s="315"/>
      <c r="C360" s="315"/>
      <c r="D360" s="315"/>
      <c r="E360" s="315" t="s">
        <v>7</v>
      </c>
      <c r="F360" s="20" t="s">
        <v>8</v>
      </c>
      <c r="G360" s="159">
        <v>39311.17</v>
      </c>
      <c r="H360" s="160"/>
      <c r="I360" s="238">
        <v>39311.17</v>
      </c>
      <c r="J360" s="239">
        <f t="shared" si="48"/>
        <v>1</v>
      </c>
      <c r="K360" s="238">
        <v>48620.88</v>
      </c>
    </row>
    <row r="361" spans="1:11" s="321" customFormat="1" ht="17.100000000000001" customHeight="1">
      <c r="A361" s="361"/>
      <c r="B361" s="361"/>
      <c r="C361" s="361"/>
      <c r="D361" s="361"/>
      <c r="E361" s="361"/>
      <c r="F361" s="361"/>
      <c r="G361" s="361"/>
      <c r="H361" s="361"/>
      <c r="I361" s="361"/>
      <c r="J361" s="361"/>
      <c r="K361" s="361"/>
    </row>
    <row r="362" spans="1:11" s="321" customFormat="1" ht="17.100000000000001" customHeight="1">
      <c r="A362" s="37"/>
      <c r="B362" s="328" t="s">
        <v>197</v>
      </c>
      <c r="C362" s="328" t="s">
        <v>198</v>
      </c>
      <c r="D362" s="328"/>
      <c r="E362" s="328" t="s">
        <v>199</v>
      </c>
      <c r="F362" s="328" t="s">
        <v>200</v>
      </c>
      <c r="G362" s="329" t="s">
        <v>201</v>
      </c>
      <c r="H362" s="329"/>
      <c r="I362" s="43" t="s">
        <v>202</v>
      </c>
      <c r="J362" s="43" t="s">
        <v>203</v>
      </c>
      <c r="K362" s="43" t="s">
        <v>204</v>
      </c>
    </row>
    <row r="363" spans="1:11" s="321" customFormat="1" ht="17.100000000000001" customHeight="1">
      <c r="A363" s="37"/>
      <c r="B363" s="315"/>
      <c r="C363" s="362"/>
      <c r="D363" s="362"/>
      <c r="E363" s="315" t="s">
        <v>9</v>
      </c>
      <c r="F363" s="20" t="s">
        <v>10</v>
      </c>
      <c r="G363" s="159">
        <v>120287.55</v>
      </c>
      <c r="H363" s="160" t="s">
        <v>328</v>
      </c>
      <c r="I363" s="238">
        <v>109263</v>
      </c>
      <c r="J363" s="239">
        <f t="shared" si="48"/>
        <v>0.90834837021786541</v>
      </c>
      <c r="K363" s="238">
        <v>8372.5300000000007</v>
      </c>
    </row>
    <row r="364" spans="1:11" s="321" customFormat="1" ht="23.4" customHeight="1">
      <c r="A364" s="37"/>
      <c r="B364" s="315"/>
      <c r="C364" s="362"/>
      <c r="D364" s="362"/>
      <c r="E364" s="315" t="s">
        <v>21</v>
      </c>
      <c r="F364" s="20" t="s">
        <v>371</v>
      </c>
      <c r="G364" s="159">
        <v>16114.08</v>
      </c>
      <c r="H364" s="160" t="s">
        <v>329</v>
      </c>
      <c r="I364" s="238">
        <v>13599.62</v>
      </c>
      <c r="J364" s="239">
        <f t="shared" si="48"/>
        <v>0.84395882358781893</v>
      </c>
      <c r="K364" s="238">
        <v>972.18</v>
      </c>
    </row>
    <row r="365" spans="1:11" s="321" customFormat="1" ht="17.100000000000001" customHeight="1">
      <c r="A365" s="37"/>
      <c r="B365" s="315"/>
      <c r="C365" s="315"/>
      <c r="D365" s="315"/>
      <c r="E365" s="315" t="s">
        <v>22</v>
      </c>
      <c r="F365" s="20" t="s">
        <v>23</v>
      </c>
      <c r="G365" s="159">
        <v>4800</v>
      </c>
      <c r="H365" s="160"/>
      <c r="I365" s="238">
        <v>4800</v>
      </c>
      <c r="J365" s="239">
        <f t="shared" si="48"/>
        <v>1</v>
      </c>
      <c r="K365" s="238">
        <v>0</v>
      </c>
    </row>
    <row r="366" spans="1:11" s="321" customFormat="1" ht="17.100000000000001" customHeight="1">
      <c r="A366" s="37"/>
      <c r="B366" s="315"/>
      <c r="C366" s="362"/>
      <c r="D366" s="362"/>
      <c r="E366" s="315" t="s">
        <v>24</v>
      </c>
      <c r="F366" s="20" t="s">
        <v>25</v>
      </c>
      <c r="G366" s="159">
        <v>66659.67</v>
      </c>
      <c r="H366" s="160" t="s">
        <v>330</v>
      </c>
      <c r="I366" s="238">
        <v>64509.82</v>
      </c>
      <c r="J366" s="239">
        <f t="shared" si="48"/>
        <v>0.96774886524340731</v>
      </c>
      <c r="K366" s="238">
        <v>0</v>
      </c>
    </row>
    <row r="367" spans="1:11" s="321" customFormat="1" ht="17.100000000000001" customHeight="1">
      <c r="A367" s="37"/>
      <c r="B367" s="315"/>
      <c r="C367" s="362"/>
      <c r="D367" s="362"/>
      <c r="E367" s="315" t="s">
        <v>110</v>
      </c>
      <c r="F367" s="20" t="s">
        <v>111</v>
      </c>
      <c r="G367" s="159">
        <v>71218</v>
      </c>
      <c r="H367" s="160" t="s">
        <v>251</v>
      </c>
      <c r="I367" s="238">
        <v>61195.08</v>
      </c>
      <c r="J367" s="239">
        <f t="shared" si="48"/>
        <v>0.85926423095284898</v>
      </c>
      <c r="K367" s="238">
        <v>0</v>
      </c>
    </row>
    <row r="368" spans="1:11" s="321" customFormat="1" ht="17.100000000000001" customHeight="1">
      <c r="A368" s="37"/>
      <c r="B368" s="315"/>
      <c r="C368" s="315"/>
      <c r="D368" s="315"/>
      <c r="E368" s="315" t="s">
        <v>68</v>
      </c>
      <c r="F368" s="20" t="s">
        <v>69</v>
      </c>
      <c r="G368" s="159">
        <v>25000</v>
      </c>
      <c r="H368" s="160"/>
      <c r="I368" s="238">
        <v>24164.89</v>
      </c>
      <c r="J368" s="239">
        <f t="shared" si="48"/>
        <v>0.9665956</v>
      </c>
      <c r="K368" s="238">
        <v>0</v>
      </c>
    </row>
    <row r="369" spans="1:19" s="321" customFormat="1" ht="17.100000000000001" customHeight="1">
      <c r="A369" s="37"/>
      <c r="B369" s="315"/>
      <c r="C369" s="362"/>
      <c r="D369" s="362"/>
      <c r="E369" s="315" t="s">
        <v>70</v>
      </c>
      <c r="F369" s="20" t="s">
        <v>71</v>
      </c>
      <c r="G369" s="159">
        <v>900</v>
      </c>
      <c r="H369" s="160" t="s">
        <v>252</v>
      </c>
      <c r="I369" s="238">
        <v>680</v>
      </c>
      <c r="J369" s="239">
        <f t="shared" si="48"/>
        <v>0.75555555555555554</v>
      </c>
      <c r="K369" s="238">
        <v>0</v>
      </c>
    </row>
    <row r="370" spans="1:19" s="321" customFormat="1" ht="17.100000000000001" customHeight="1">
      <c r="A370" s="37"/>
      <c r="B370" s="315"/>
      <c r="C370" s="362"/>
      <c r="D370" s="362"/>
      <c r="E370" s="315" t="s">
        <v>26</v>
      </c>
      <c r="F370" s="20" t="s">
        <v>27</v>
      </c>
      <c r="G370" s="159">
        <v>14000</v>
      </c>
      <c r="H370" s="160" t="s">
        <v>253</v>
      </c>
      <c r="I370" s="238">
        <v>11559.77</v>
      </c>
      <c r="J370" s="239">
        <f t="shared" si="48"/>
        <v>0.82569785714285715</v>
      </c>
      <c r="K370" s="238">
        <v>0</v>
      </c>
    </row>
    <row r="371" spans="1:19" s="321" customFormat="1" ht="21.6" customHeight="1">
      <c r="A371" s="37"/>
      <c r="B371" s="315"/>
      <c r="C371" s="362"/>
      <c r="D371" s="362"/>
      <c r="E371" s="315" t="s">
        <v>72</v>
      </c>
      <c r="F371" s="20" t="s">
        <v>212</v>
      </c>
      <c r="G371" s="159">
        <v>1811.18</v>
      </c>
      <c r="H371" s="160" t="s">
        <v>143</v>
      </c>
      <c r="I371" s="238">
        <v>1811.18</v>
      </c>
      <c r="J371" s="239">
        <f t="shared" si="48"/>
        <v>1</v>
      </c>
      <c r="K371" s="238">
        <v>0</v>
      </c>
    </row>
    <row r="372" spans="1:19" s="321" customFormat="1" ht="17.100000000000001" customHeight="1">
      <c r="A372" s="37"/>
      <c r="B372" s="315"/>
      <c r="C372" s="315"/>
      <c r="D372" s="315"/>
      <c r="E372" s="315" t="s">
        <v>52</v>
      </c>
      <c r="F372" s="20" t="s">
        <v>53</v>
      </c>
      <c r="G372" s="159">
        <v>553</v>
      </c>
      <c r="H372" s="160" t="s">
        <v>139</v>
      </c>
      <c r="I372" s="238">
        <v>453</v>
      </c>
      <c r="J372" s="239">
        <f t="shared" si="48"/>
        <v>0.81916817359855332</v>
      </c>
      <c r="K372" s="238">
        <v>0</v>
      </c>
    </row>
    <row r="373" spans="1:19" s="321" customFormat="1" ht="17.100000000000001" customHeight="1">
      <c r="A373" s="37"/>
      <c r="B373" s="315"/>
      <c r="C373" s="362"/>
      <c r="D373" s="362"/>
      <c r="E373" s="315" t="s">
        <v>28</v>
      </c>
      <c r="F373" s="20" t="s">
        <v>29</v>
      </c>
      <c r="G373" s="159">
        <v>1281</v>
      </c>
      <c r="H373" s="160" t="s">
        <v>255</v>
      </c>
      <c r="I373" s="238">
        <v>1281</v>
      </c>
      <c r="J373" s="239">
        <f t="shared" si="48"/>
        <v>1</v>
      </c>
      <c r="K373" s="238">
        <v>0</v>
      </c>
    </row>
    <row r="374" spans="1:19" s="321" customFormat="1" ht="22.2" customHeight="1">
      <c r="A374" s="37"/>
      <c r="B374" s="315"/>
      <c r="C374" s="362"/>
      <c r="D374" s="362"/>
      <c r="E374" s="315" t="s">
        <v>11</v>
      </c>
      <c r="F374" s="20" t="s">
        <v>12</v>
      </c>
      <c r="G374" s="159">
        <v>23703.48</v>
      </c>
      <c r="H374" s="160" t="s">
        <v>331</v>
      </c>
      <c r="I374" s="238">
        <v>23703.48</v>
      </c>
      <c r="J374" s="239">
        <f t="shared" si="48"/>
        <v>1</v>
      </c>
      <c r="K374" s="238">
        <v>0</v>
      </c>
    </row>
    <row r="375" spans="1:19" s="321" customFormat="1" ht="24" customHeight="1">
      <c r="A375" s="37"/>
      <c r="B375" s="315"/>
      <c r="C375" s="315"/>
      <c r="D375" s="315"/>
      <c r="E375" s="23" t="s">
        <v>54</v>
      </c>
      <c r="F375" s="20" t="s">
        <v>55</v>
      </c>
      <c r="G375" s="298">
        <v>4000</v>
      </c>
      <c r="H375" s="160" t="s">
        <v>127</v>
      </c>
      <c r="I375" s="12">
        <v>3772.29</v>
      </c>
      <c r="J375" s="25">
        <f t="shared" si="48"/>
        <v>0.94307249999999998</v>
      </c>
      <c r="K375" s="12">
        <v>0</v>
      </c>
    </row>
    <row r="376" spans="1:19" ht="24.75" customHeight="1" thickBot="1">
      <c r="A376" s="37"/>
      <c r="B376" s="89" t="s">
        <v>164</v>
      </c>
      <c r="C376" s="368"/>
      <c r="D376" s="368"/>
      <c r="E376" s="89"/>
      <c r="F376" s="17" t="s">
        <v>165</v>
      </c>
      <c r="G376" s="369">
        <f>G377+G385+G401+G408+G414+G416+G398</f>
        <v>7165421.0800000001</v>
      </c>
      <c r="H376" s="370"/>
      <c r="I376" s="311">
        <f>I377+I385+I401+I408+I414+I416+I398</f>
        <v>6809430.9699999997</v>
      </c>
      <c r="J376" s="18">
        <f t="shared" ref="J376:J398" si="50">I376/G376</f>
        <v>0.95031832658186222</v>
      </c>
      <c r="K376" s="9">
        <f>K377+K385+K401+K408+K414+K416+K398</f>
        <v>184687.32</v>
      </c>
    </row>
    <row r="377" spans="1:19" ht="17.100000000000001" customHeight="1" thickTop="1">
      <c r="A377" s="37"/>
      <c r="B377" s="19"/>
      <c r="C377" s="373" t="s">
        <v>166</v>
      </c>
      <c r="D377" s="373"/>
      <c r="E377" s="38"/>
      <c r="F377" s="39" t="s">
        <v>167</v>
      </c>
      <c r="G377" s="371">
        <f>SUM(G379+G382+G383+G384+G380+G381+G378)</f>
        <v>3942001.77</v>
      </c>
      <c r="H377" s="372"/>
      <c r="I377" s="13">
        <f>SUM(I379+I382+I383+I384+I380+I381+I378)</f>
        <v>3908835.9</v>
      </c>
      <c r="J377" s="62">
        <f t="shared" si="50"/>
        <v>0.99158654106844801</v>
      </c>
      <c r="K377" s="48">
        <f>SUM(K382:K384)</f>
        <v>0</v>
      </c>
    </row>
    <row r="378" spans="1:19" s="280" customFormat="1" ht="17.100000000000001" customHeight="1">
      <c r="A378" s="37"/>
      <c r="B378" s="19"/>
      <c r="C378" s="300"/>
      <c r="D378" s="300"/>
      <c r="E378" s="273" t="s">
        <v>24</v>
      </c>
      <c r="F378" s="20" t="s">
        <v>25</v>
      </c>
      <c r="G378" s="274">
        <v>1000</v>
      </c>
      <c r="H378" s="275"/>
      <c r="I378" s="238">
        <v>20.170000000000002</v>
      </c>
      <c r="J378" s="239">
        <f t="shared" si="50"/>
        <v>2.017E-2</v>
      </c>
      <c r="K378" s="238">
        <v>0</v>
      </c>
    </row>
    <row r="379" spans="1:19" ht="17.100000000000001" customHeight="1">
      <c r="A379" s="37"/>
      <c r="B379" s="19"/>
      <c r="C379" s="53"/>
      <c r="D379" s="53"/>
      <c r="E379" s="69" t="s">
        <v>28</v>
      </c>
      <c r="F379" s="79" t="s">
        <v>29</v>
      </c>
      <c r="G379" s="159">
        <v>2000</v>
      </c>
      <c r="H379" s="192"/>
      <c r="I379" s="168">
        <v>1441.36</v>
      </c>
      <c r="J379" s="104">
        <f>I379/G379</f>
        <v>0.72067999999999999</v>
      </c>
      <c r="K379" s="168">
        <v>0</v>
      </c>
      <c r="S379" s="280"/>
    </row>
    <row r="380" spans="1:19" s="321" customFormat="1" ht="17.100000000000001" customHeight="1">
      <c r="A380" s="37"/>
      <c r="B380" s="19"/>
      <c r="C380" s="331"/>
      <c r="D380" s="331"/>
      <c r="E380" s="315" t="s">
        <v>104</v>
      </c>
      <c r="F380" s="20" t="s">
        <v>105</v>
      </c>
      <c r="G380" s="159">
        <v>511</v>
      </c>
      <c r="H380" s="160" t="s">
        <v>139</v>
      </c>
      <c r="I380" s="238">
        <v>511</v>
      </c>
      <c r="J380" s="239">
        <f t="shared" ref="J380:J381" si="51">I380/G380</f>
        <v>1</v>
      </c>
      <c r="K380" s="238">
        <v>0</v>
      </c>
    </row>
    <row r="381" spans="1:19" s="321" customFormat="1" ht="36.6" customHeight="1">
      <c r="A381" s="37"/>
      <c r="B381" s="19"/>
      <c r="C381" s="331"/>
      <c r="D381" s="331"/>
      <c r="E381" s="315" t="s">
        <v>390</v>
      </c>
      <c r="F381" s="20" t="s">
        <v>389</v>
      </c>
      <c r="G381" s="159">
        <v>69813</v>
      </c>
      <c r="H381" s="192"/>
      <c r="I381" s="238">
        <v>69813</v>
      </c>
      <c r="J381" s="239">
        <f t="shared" si="51"/>
        <v>1</v>
      </c>
      <c r="K381" s="238">
        <v>0</v>
      </c>
    </row>
    <row r="382" spans="1:19" ht="22.95" customHeight="1">
      <c r="A382" s="37"/>
      <c r="B382" s="19"/>
      <c r="C382" s="53"/>
      <c r="D382" s="53"/>
      <c r="E382" s="69" t="s">
        <v>17</v>
      </c>
      <c r="F382" s="20" t="s">
        <v>18</v>
      </c>
      <c r="G382" s="145">
        <v>493677.77</v>
      </c>
      <c r="H382" s="146"/>
      <c r="I382" s="21">
        <v>493677.77</v>
      </c>
      <c r="J382" s="239">
        <f t="shared" si="50"/>
        <v>1</v>
      </c>
      <c r="K382" s="21">
        <v>0</v>
      </c>
    </row>
    <row r="383" spans="1:19" ht="22.2" customHeight="1">
      <c r="A383" s="37"/>
      <c r="B383" s="88"/>
      <c r="C383" s="362"/>
      <c r="D383" s="362"/>
      <c r="E383" s="88" t="s">
        <v>168</v>
      </c>
      <c r="F383" s="20" t="s">
        <v>18</v>
      </c>
      <c r="G383" s="364">
        <v>582847.64</v>
      </c>
      <c r="H383" s="416"/>
      <c r="I383" s="21">
        <v>580016.1</v>
      </c>
      <c r="J383" s="22">
        <f t="shared" si="50"/>
        <v>0.99514188647997259</v>
      </c>
      <c r="K383" s="21">
        <v>0</v>
      </c>
    </row>
    <row r="384" spans="1:19" ht="24.6" customHeight="1">
      <c r="A384" s="37"/>
      <c r="B384" s="88"/>
      <c r="C384" s="362"/>
      <c r="D384" s="362"/>
      <c r="E384" s="88" t="s">
        <v>169</v>
      </c>
      <c r="F384" s="20" t="s">
        <v>18</v>
      </c>
      <c r="G384" s="145">
        <v>2792152.36</v>
      </c>
      <c r="H384" s="146"/>
      <c r="I384" s="21">
        <v>2763356.5</v>
      </c>
      <c r="J384" s="22">
        <f t="shared" si="50"/>
        <v>0.98968685935175837</v>
      </c>
      <c r="K384" s="12">
        <v>0</v>
      </c>
    </row>
    <row r="385" spans="1:11" ht="17.100000000000001" customHeight="1">
      <c r="A385" s="37"/>
      <c r="B385" s="19"/>
      <c r="C385" s="363" t="s">
        <v>170</v>
      </c>
      <c r="D385" s="363"/>
      <c r="E385" s="26"/>
      <c r="F385" s="27" t="s">
        <v>357</v>
      </c>
      <c r="G385" s="366">
        <f>SUM(G386+G387+G388+G389+G390+G391+G393+G394+G397+G392)</f>
        <v>2350200</v>
      </c>
      <c r="H385" s="367"/>
      <c r="I385" s="32">
        <f>SUM(I386+I387+I388+I389+I390+I391+I393+I394+I397+I392)</f>
        <v>2152786.17</v>
      </c>
      <c r="J385" s="28">
        <f t="shared" si="50"/>
        <v>0.91600126372223634</v>
      </c>
      <c r="K385" s="13">
        <f>SUM(K387+K388+K389+K390+K391+K393+K394)</f>
        <v>159268.97</v>
      </c>
    </row>
    <row r="386" spans="1:11" ht="17.100000000000001" customHeight="1">
      <c r="A386" s="37"/>
      <c r="B386" s="19"/>
      <c r="C386" s="53"/>
      <c r="D386" s="53"/>
      <c r="E386" s="33" t="s">
        <v>5</v>
      </c>
      <c r="F386" s="20" t="s">
        <v>6</v>
      </c>
      <c r="G386" s="154">
        <v>96000</v>
      </c>
      <c r="H386" s="176"/>
      <c r="I386" s="35">
        <v>93110.22</v>
      </c>
      <c r="J386" s="36">
        <f t="shared" si="50"/>
        <v>0.96989812500000006</v>
      </c>
      <c r="K386" s="21">
        <v>0</v>
      </c>
    </row>
    <row r="387" spans="1:11" ht="17.100000000000001" customHeight="1">
      <c r="A387" s="37"/>
      <c r="B387" s="19"/>
      <c r="C387" s="53"/>
      <c r="D387" s="53"/>
      <c r="E387" s="88" t="s">
        <v>7</v>
      </c>
      <c r="F387" s="20" t="s">
        <v>8</v>
      </c>
      <c r="G387" s="148">
        <v>6274.58</v>
      </c>
      <c r="H387" s="151"/>
      <c r="I387" s="21">
        <v>6274.58</v>
      </c>
      <c r="J387" s="22">
        <f t="shared" si="50"/>
        <v>1</v>
      </c>
      <c r="K387" s="21">
        <v>6672.24</v>
      </c>
    </row>
    <row r="388" spans="1:11" ht="17.100000000000001" customHeight="1">
      <c r="A388" s="37"/>
      <c r="B388" s="19"/>
      <c r="C388" s="53"/>
      <c r="D388" s="53"/>
      <c r="E388" s="88" t="s">
        <v>9</v>
      </c>
      <c r="F388" s="20" t="s">
        <v>10</v>
      </c>
      <c r="G388" s="148">
        <v>17328.439999999999</v>
      </c>
      <c r="H388" s="151"/>
      <c r="I388" s="21">
        <v>15478.99</v>
      </c>
      <c r="J388" s="22">
        <f t="shared" si="50"/>
        <v>0.89327083107307992</v>
      </c>
      <c r="K388" s="21">
        <v>1140.96</v>
      </c>
    </row>
    <row r="389" spans="1:11" ht="27" customHeight="1">
      <c r="A389" s="37"/>
      <c r="B389" s="19"/>
      <c r="C389" s="53"/>
      <c r="D389" s="53"/>
      <c r="E389" s="88" t="s">
        <v>21</v>
      </c>
      <c r="F389" s="20" t="s">
        <v>371</v>
      </c>
      <c r="G389" s="148">
        <v>2869.35</v>
      </c>
      <c r="H389" s="151"/>
      <c r="I389" s="21">
        <v>1543.36</v>
      </c>
      <c r="J389" s="22">
        <f t="shared" si="50"/>
        <v>0.53787791660132089</v>
      </c>
      <c r="K389" s="21">
        <v>163.47</v>
      </c>
    </row>
    <row r="390" spans="1:11" ht="17.100000000000001" customHeight="1">
      <c r="A390" s="37"/>
      <c r="B390" s="19"/>
      <c r="C390" s="53"/>
      <c r="D390" s="53"/>
      <c r="E390" s="88" t="s">
        <v>24</v>
      </c>
      <c r="F390" s="20" t="s">
        <v>25</v>
      </c>
      <c r="G390" s="148">
        <v>8000</v>
      </c>
      <c r="H390" s="151"/>
      <c r="I390" s="21">
        <v>1153</v>
      </c>
      <c r="J390" s="22">
        <f t="shared" si="50"/>
        <v>0.144125</v>
      </c>
      <c r="K390" s="21">
        <v>0</v>
      </c>
    </row>
    <row r="391" spans="1:11" ht="17.100000000000001" customHeight="1">
      <c r="A391" s="37"/>
      <c r="B391" s="88"/>
      <c r="C391" s="362"/>
      <c r="D391" s="362"/>
      <c r="E391" s="88" t="s">
        <v>26</v>
      </c>
      <c r="F391" s="20" t="s">
        <v>27</v>
      </c>
      <c r="G391" s="148">
        <v>2205944.96</v>
      </c>
      <c r="H391" s="146"/>
      <c r="I391" s="21">
        <v>2022422.7</v>
      </c>
      <c r="J391" s="22">
        <f t="shared" si="50"/>
        <v>0.91680560334560657</v>
      </c>
      <c r="K391" s="21">
        <v>151292.29999999999</v>
      </c>
    </row>
    <row r="392" spans="1:11" s="321" customFormat="1" ht="25.2" customHeight="1">
      <c r="A392" s="37"/>
      <c r="B392" s="315"/>
      <c r="C392" s="315"/>
      <c r="D392" s="315"/>
      <c r="E392" s="315" t="s">
        <v>72</v>
      </c>
      <c r="F392" s="20" t="s">
        <v>212</v>
      </c>
      <c r="G392" s="159">
        <v>600</v>
      </c>
      <c r="H392" s="160" t="s">
        <v>143</v>
      </c>
      <c r="I392" s="238">
        <v>600</v>
      </c>
      <c r="J392" s="239">
        <f t="shared" si="50"/>
        <v>1</v>
      </c>
      <c r="K392" s="238">
        <v>0</v>
      </c>
    </row>
    <row r="393" spans="1:11" ht="24" customHeight="1">
      <c r="A393" s="37"/>
      <c r="B393" s="88"/>
      <c r="C393" s="88"/>
      <c r="D393" s="88"/>
      <c r="E393" s="315" t="s">
        <v>11</v>
      </c>
      <c r="F393" s="20" t="s">
        <v>12</v>
      </c>
      <c r="G393" s="148">
        <v>3488.09</v>
      </c>
      <c r="H393" s="146"/>
      <c r="I393" s="21">
        <v>3488.09</v>
      </c>
      <c r="J393" s="22">
        <f t="shared" si="50"/>
        <v>1</v>
      </c>
      <c r="K393" s="21">
        <v>0</v>
      </c>
    </row>
    <row r="394" spans="1:11" ht="26.25" customHeight="1">
      <c r="A394" s="37"/>
      <c r="B394" s="88"/>
      <c r="C394" s="362"/>
      <c r="D394" s="362"/>
      <c r="E394" s="315" t="s">
        <v>244</v>
      </c>
      <c r="F394" s="20" t="s">
        <v>243</v>
      </c>
      <c r="G394" s="323">
        <v>8715.23</v>
      </c>
      <c r="H394" s="319"/>
      <c r="I394" s="238">
        <v>8715.23</v>
      </c>
      <c r="J394" s="121">
        <f t="shared" si="50"/>
        <v>1</v>
      </c>
      <c r="K394" s="21">
        <v>0</v>
      </c>
    </row>
    <row r="395" spans="1:11" s="321" customFormat="1" ht="17.399999999999999" customHeight="1">
      <c r="A395" s="361"/>
      <c r="B395" s="361"/>
      <c r="C395" s="361"/>
      <c r="D395" s="361"/>
      <c r="E395" s="361"/>
      <c r="F395" s="361"/>
      <c r="G395" s="361"/>
      <c r="H395" s="361"/>
      <c r="I395" s="361"/>
      <c r="J395" s="361"/>
      <c r="K395" s="361"/>
    </row>
    <row r="396" spans="1:11" s="321" customFormat="1" ht="19.2" customHeight="1">
      <c r="A396" s="37"/>
      <c r="B396" s="328" t="s">
        <v>197</v>
      </c>
      <c r="C396" s="328" t="s">
        <v>198</v>
      </c>
      <c r="D396" s="328"/>
      <c r="E396" s="328" t="s">
        <v>199</v>
      </c>
      <c r="F396" s="328" t="s">
        <v>200</v>
      </c>
      <c r="G396" s="329" t="s">
        <v>201</v>
      </c>
      <c r="H396" s="329"/>
      <c r="I396" s="43" t="s">
        <v>202</v>
      </c>
      <c r="J396" s="43" t="s">
        <v>203</v>
      </c>
      <c r="K396" s="43" t="s">
        <v>204</v>
      </c>
    </row>
    <row r="397" spans="1:11" ht="23.4" customHeight="1">
      <c r="A397" s="37"/>
      <c r="B397" s="88"/>
      <c r="C397" s="88"/>
      <c r="D397" s="88"/>
      <c r="E397" s="315" t="s">
        <v>377</v>
      </c>
      <c r="F397" s="117" t="s">
        <v>378</v>
      </c>
      <c r="G397" s="185">
        <v>979.35</v>
      </c>
      <c r="H397" s="146"/>
      <c r="I397" s="21">
        <v>0</v>
      </c>
      <c r="J397" s="31">
        <f t="shared" si="50"/>
        <v>0</v>
      </c>
      <c r="K397" s="21">
        <v>0</v>
      </c>
    </row>
    <row r="398" spans="1:11" s="321" customFormat="1" ht="16.2" customHeight="1">
      <c r="A398" s="37"/>
      <c r="B398" s="320"/>
      <c r="C398" s="325" t="s">
        <v>391</v>
      </c>
      <c r="D398" s="325"/>
      <c r="E398" s="325"/>
      <c r="F398" s="68" t="s">
        <v>392</v>
      </c>
      <c r="G398" s="152">
        <f>SUM(G399:G400)</f>
        <v>7500</v>
      </c>
      <c r="H398" s="152">
        <f t="shared" ref="H398:I398" si="52">SUM(H399:H400)</f>
        <v>0</v>
      </c>
      <c r="I398" s="152">
        <f t="shared" si="52"/>
        <v>5319.99</v>
      </c>
      <c r="J398" s="28">
        <f t="shared" si="50"/>
        <v>0.70933199999999996</v>
      </c>
      <c r="K398" s="324">
        <v>0</v>
      </c>
    </row>
    <row r="399" spans="1:11" s="321" customFormat="1" ht="19.8" customHeight="1">
      <c r="A399" s="37"/>
      <c r="B399" s="320"/>
      <c r="C399" s="126"/>
      <c r="D399" s="330"/>
      <c r="E399" s="315" t="s">
        <v>24</v>
      </c>
      <c r="F399" s="20" t="s">
        <v>25</v>
      </c>
      <c r="G399" s="323">
        <v>2500</v>
      </c>
      <c r="H399" s="151"/>
      <c r="I399" s="238">
        <v>919.99</v>
      </c>
      <c r="J399" s="239">
        <f t="shared" ref="J399:J400" si="53">I399/G399</f>
        <v>0.36799599999999999</v>
      </c>
      <c r="K399" s="238">
        <v>0</v>
      </c>
    </row>
    <row r="400" spans="1:11" s="321" customFormat="1" ht="16.8" customHeight="1">
      <c r="A400" s="37"/>
      <c r="B400" s="320"/>
      <c r="C400" s="127"/>
      <c r="D400" s="330"/>
      <c r="E400" s="196" t="s">
        <v>26</v>
      </c>
      <c r="F400" s="20" t="s">
        <v>27</v>
      </c>
      <c r="G400" s="323">
        <v>5000</v>
      </c>
      <c r="H400" s="319"/>
      <c r="I400" s="238">
        <v>4400</v>
      </c>
      <c r="J400" s="239">
        <f t="shared" si="53"/>
        <v>0.88</v>
      </c>
      <c r="K400" s="238">
        <v>0</v>
      </c>
    </row>
    <row r="401" spans="1:24" ht="27.6" customHeight="1">
      <c r="A401" s="37"/>
      <c r="B401" s="101"/>
      <c r="C401" s="99" t="s">
        <v>338</v>
      </c>
      <c r="D401" s="84"/>
      <c r="E401" s="355"/>
      <c r="F401" s="354" t="s">
        <v>339</v>
      </c>
      <c r="G401" s="152">
        <f>SUM(G402+G403+G404+G405+G406+G407)</f>
        <v>116221.28</v>
      </c>
      <c r="H401" s="279"/>
      <c r="I401" s="279">
        <f>SUM(I402+I403+I404+I405+I406+I407)</f>
        <v>111772.14</v>
      </c>
      <c r="J401" s="28">
        <f t="shared" ref="J401:J415" si="54">I401/G401</f>
        <v>0.96171837033631014</v>
      </c>
      <c r="K401" s="279">
        <v>0</v>
      </c>
    </row>
    <row r="402" spans="1:24" s="321" customFormat="1" ht="17.399999999999999" customHeight="1">
      <c r="A402" s="37"/>
      <c r="B402" s="320"/>
      <c r="C402" s="352"/>
      <c r="D402" s="84"/>
      <c r="E402" s="33" t="s">
        <v>5</v>
      </c>
      <c r="F402" s="20" t="s">
        <v>6</v>
      </c>
      <c r="G402" s="154">
        <v>10850</v>
      </c>
      <c r="H402" s="176"/>
      <c r="I402" s="35">
        <v>7740.72</v>
      </c>
      <c r="J402" s="36">
        <f t="shared" si="54"/>
        <v>0.71343041474654378</v>
      </c>
      <c r="K402" s="238">
        <v>0</v>
      </c>
    </row>
    <row r="403" spans="1:24" s="321" customFormat="1" ht="16.8" customHeight="1">
      <c r="A403" s="37"/>
      <c r="B403" s="320"/>
      <c r="C403" s="353"/>
      <c r="D403" s="84"/>
      <c r="E403" s="315" t="s">
        <v>9</v>
      </c>
      <c r="F403" s="20" t="s">
        <v>10</v>
      </c>
      <c r="G403" s="323">
        <v>1855.35</v>
      </c>
      <c r="H403" s="151"/>
      <c r="I403" s="238">
        <v>1244.3</v>
      </c>
      <c r="J403" s="239">
        <f t="shared" si="54"/>
        <v>0.67065513245479291</v>
      </c>
      <c r="K403" s="238">
        <v>0</v>
      </c>
    </row>
    <row r="404" spans="1:24" s="321" customFormat="1" ht="21.6" customHeight="1">
      <c r="A404" s="37"/>
      <c r="B404" s="320"/>
      <c r="C404" s="353"/>
      <c r="D404" s="84"/>
      <c r="E404" s="315" t="s">
        <v>21</v>
      </c>
      <c r="F404" s="20" t="s">
        <v>371</v>
      </c>
      <c r="G404" s="323">
        <v>265.86</v>
      </c>
      <c r="H404" s="151"/>
      <c r="I404" s="238">
        <v>178.28</v>
      </c>
      <c r="J404" s="239">
        <f t="shared" si="54"/>
        <v>0.67057849996238617</v>
      </c>
      <c r="K404" s="238">
        <v>0</v>
      </c>
    </row>
    <row r="405" spans="1:24" s="321" customFormat="1" ht="16.8" customHeight="1">
      <c r="A405" s="37"/>
      <c r="B405" s="320"/>
      <c r="C405" s="353"/>
      <c r="D405" s="84"/>
      <c r="E405" s="315" t="s">
        <v>24</v>
      </c>
      <c r="F405" s="20" t="s">
        <v>25</v>
      </c>
      <c r="G405" s="323">
        <v>9124.4699999999993</v>
      </c>
      <c r="H405" s="151"/>
      <c r="I405" s="238">
        <v>9000</v>
      </c>
      <c r="J405" s="239">
        <f t="shared" si="54"/>
        <v>0.98635865973585324</v>
      </c>
      <c r="K405" s="238">
        <v>0</v>
      </c>
    </row>
    <row r="406" spans="1:24" ht="17.399999999999999" customHeight="1">
      <c r="A406" s="37"/>
      <c r="B406" s="88"/>
      <c r="C406" s="53"/>
      <c r="D406" s="53"/>
      <c r="E406" s="315" t="s">
        <v>26</v>
      </c>
      <c r="F406" s="8" t="s">
        <v>27</v>
      </c>
      <c r="G406" s="281">
        <v>93221.28</v>
      </c>
      <c r="H406" s="151"/>
      <c r="I406" s="238">
        <v>93221.28</v>
      </c>
      <c r="J406" s="239">
        <f t="shared" si="54"/>
        <v>1</v>
      </c>
      <c r="K406" s="238">
        <v>0</v>
      </c>
      <c r="X406" s="321"/>
    </row>
    <row r="407" spans="1:24" s="321" customFormat="1" ht="23.4" customHeight="1">
      <c r="A407" s="37"/>
      <c r="B407" s="315"/>
      <c r="C407" s="331"/>
      <c r="D407" s="331"/>
      <c r="E407" s="315" t="s">
        <v>11</v>
      </c>
      <c r="F407" s="20" t="s">
        <v>12</v>
      </c>
      <c r="G407" s="323">
        <v>904.32</v>
      </c>
      <c r="H407" s="319"/>
      <c r="I407" s="238">
        <v>387.56</v>
      </c>
      <c r="J407" s="239">
        <f t="shared" si="54"/>
        <v>0.4285651096956829</v>
      </c>
      <c r="K407" s="12">
        <v>0</v>
      </c>
    </row>
    <row r="408" spans="1:24" ht="17.100000000000001" customHeight="1">
      <c r="A408" s="37"/>
      <c r="B408" s="19"/>
      <c r="C408" s="363" t="s">
        <v>171</v>
      </c>
      <c r="D408" s="363"/>
      <c r="E408" s="26"/>
      <c r="F408" s="27" t="s">
        <v>172</v>
      </c>
      <c r="G408" s="366">
        <f>G409+G410+G411+G412+G413</f>
        <v>600571.63</v>
      </c>
      <c r="H408" s="367"/>
      <c r="I408" s="32">
        <f>I409+I410+I411+I412+I413</f>
        <v>546033.76</v>
      </c>
      <c r="J408" s="28">
        <f t="shared" si="54"/>
        <v>0.90919006613748976</v>
      </c>
      <c r="K408" s="13">
        <f>SUM(K409:K411)</f>
        <v>25418.35</v>
      </c>
    </row>
    <row r="409" spans="1:24" ht="17.100000000000001" customHeight="1">
      <c r="A409" s="37"/>
      <c r="B409" s="88"/>
      <c r="C409" s="362"/>
      <c r="D409" s="362"/>
      <c r="E409" s="33" t="s">
        <v>24</v>
      </c>
      <c r="F409" s="34" t="s">
        <v>25</v>
      </c>
      <c r="G409" s="359">
        <v>10000</v>
      </c>
      <c r="H409" s="360"/>
      <c r="I409" s="35">
        <v>2975.02</v>
      </c>
      <c r="J409" s="22">
        <f t="shared" si="54"/>
        <v>0.29750199999999999</v>
      </c>
      <c r="K409" s="21">
        <v>0</v>
      </c>
    </row>
    <row r="410" spans="1:24" ht="17.100000000000001" customHeight="1">
      <c r="A410" s="37"/>
      <c r="B410" s="88"/>
      <c r="C410" s="362"/>
      <c r="D410" s="362"/>
      <c r="E410" s="88" t="s">
        <v>68</v>
      </c>
      <c r="F410" s="20" t="s">
        <v>69</v>
      </c>
      <c r="G410" s="364">
        <v>405900.5</v>
      </c>
      <c r="H410" s="365"/>
      <c r="I410" s="21">
        <v>369917.6</v>
      </c>
      <c r="J410" s="22">
        <f t="shared" si="54"/>
        <v>0.91135044179546465</v>
      </c>
      <c r="K410" s="21">
        <v>25418.35</v>
      </c>
    </row>
    <row r="411" spans="1:24" ht="17.100000000000001" customHeight="1">
      <c r="A411" s="37"/>
      <c r="B411" s="88"/>
      <c r="C411" s="362"/>
      <c r="D411" s="362"/>
      <c r="E411" s="88" t="s">
        <v>46</v>
      </c>
      <c r="F411" s="20" t="s">
        <v>47</v>
      </c>
      <c r="G411" s="364">
        <v>58000</v>
      </c>
      <c r="H411" s="365"/>
      <c r="I411" s="21">
        <v>58000</v>
      </c>
      <c r="J411" s="22">
        <f t="shared" si="54"/>
        <v>1</v>
      </c>
      <c r="K411" s="21">
        <v>0</v>
      </c>
    </row>
    <row r="412" spans="1:24" s="280" customFormat="1" ht="17.100000000000001" customHeight="1">
      <c r="A412" s="37"/>
      <c r="B412" s="277"/>
      <c r="C412" s="273"/>
      <c r="D412" s="20" t="s">
        <v>27</v>
      </c>
      <c r="E412" s="273" t="s">
        <v>26</v>
      </c>
      <c r="F412" s="20" t="s">
        <v>27</v>
      </c>
      <c r="G412" s="274">
        <v>34342.129999999997</v>
      </c>
      <c r="H412" s="275"/>
      <c r="I412" s="238">
        <v>22812.14</v>
      </c>
      <c r="J412" s="239">
        <f>SUM(I412/G412)</f>
        <v>0.66426106942114538</v>
      </c>
      <c r="K412" s="238">
        <v>0</v>
      </c>
    </row>
    <row r="413" spans="1:24" s="280" customFormat="1" ht="24" customHeight="1">
      <c r="A413" s="37"/>
      <c r="B413" s="277"/>
      <c r="C413" s="69"/>
      <c r="D413" s="20" t="s">
        <v>18</v>
      </c>
      <c r="E413" s="69" t="s">
        <v>17</v>
      </c>
      <c r="F413" s="20" t="s">
        <v>18</v>
      </c>
      <c r="G413" s="274">
        <v>92329</v>
      </c>
      <c r="H413" s="275"/>
      <c r="I413" s="238">
        <v>92329</v>
      </c>
      <c r="J413" s="239">
        <f>SUM(I413/G413)</f>
        <v>1</v>
      </c>
      <c r="K413" s="238">
        <v>0</v>
      </c>
    </row>
    <row r="414" spans="1:24" ht="33.75" customHeight="1">
      <c r="A414" s="37"/>
      <c r="B414" s="80"/>
      <c r="C414" s="400" t="s">
        <v>239</v>
      </c>
      <c r="D414" s="429"/>
      <c r="E414" s="137"/>
      <c r="F414" s="135" t="s">
        <v>240</v>
      </c>
      <c r="G414" s="430">
        <f>SUM(G415)</f>
        <v>57926.400000000001</v>
      </c>
      <c r="H414" s="431"/>
      <c r="I414" s="32">
        <f>SUM(I415)</f>
        <v>1610</v>
      </c>
      <c r="J414" s="28">
        <f t="shared" si="54"/>
        <v>2.7793890177880896E-2</v>
      </c>
      <c r="K414" s="32">
        <f>SUM(K415:K415)</f>
        <v>0</v>
      </c>
    </row>
    <row r="415" spans="1:24" ht="13.5" customHeight="1">
      <c r="A415" s="37"/>
      <c r="B415" s="88"/>
      <c r="C415" s="362"/>
      <c r="D415" s="383"/>
      <c r="E415" s="61" t="s">
        <v>26</v>
      </c>
      <c r="F415" s="122" t="s">
        <v>27</v>
      </c>
      <c r="G415" s="364">
        <v>57926.400000000001</v>
      </c>
      <c r="H415" s="365"/>
      <c r="I415" s="11">
        <v>1610</v>
      </c>
      <c r="J415" s="31">
        <f t="shared" si="54"/>
        <v>2.7793890177880896E-2</v>
      </c>
      <c r="K415" s="21">
        <v>0</v>
      </c>
    </row>
    <row r="416" spans="1:24" ht="26.25" customHeight="1">
      <c r="A416" s="37"/>
      <c r="B416" s="116"/>
      <c r="C416" s="118" t="s">
        <v>358</v>
      </c>
      <c r="D416" s="118"/>
      <c r="E416" s="118"/>
      <c r="F416" s="193" t="s">
        <v>359</v>
      </c>
      <c r="G416" s="32">
        <f>SUM(G417:G418)</f>
        <v>91000</v>
      </c>
      <c r="H416" s="194"/>
      <c r="I416" s="32">
        <f>SUM(I417:I418)</f>
        <v>83073.009999999995</v>
      </c>
      <c r="J416" s="28">
        <f>SUM(I416/G416)</f>
        <v>0.91289021978021967</v>
      </c>
      <c r="K416" s="32">
        <v>0</v>
      </c>
    </row>
    <row r="417" spans="1:11" ht="18" customHeight="1">
      <c r="A417" s="37"/>
      <c r="B417" s="115"/>
      <c r="C417" s="116"/>
      <c r="D417" s="41"/>
      <c r="E417" s="61" t="s">
        <v>24</v>
      </c>
      <c r="F417" s="44" t="s">
        <v>25</v>
      </c>
      <c r="G417" s="21">
        <v>7900</v>
      </c>
      <c r="H417" s="58"/>
      <c r="I417" s="186">
        <v>0</v>
      </c>
      <c r="J417" s="131">
        <f>I417/G417</f>
        <v>0</v>
      </c>
      <c r="K417" s="21">
        <v>0</v>
      </c>
    </row>
    <row r="418" spans="1:11" ht="13.5" customHeight="1">
      <c r="A418" s="37"/>
      <c r="B418" s="115"/>
      <c r="C418" s="116"/>
      <c r="D418" s="41"/>
      <c r="E418" s="61" t="s">
        <v>26</v>
      </c>
      <c r="F418" s="44" t="s">
        <v>27</v>
      </c>
      <c r="G418" s="12">
        <v>83100</v>
      </c>
      <c r="H418" s="58"/>
      <c r="I418" s="187">
        <v>83073.009999999995</v>
      </c>
      <c r="J418" s="131">
        <v>0.999</v>
      </c>
      <c r="K418" s="21">
        <v>0</v>
      </c>
    </row>
    <row r="419" spans="1:11" ht="27.6" customHeight="1" thickBot="1">
      <c r="A419" s="37"/>
      <c r="B419" s="93" t="s">
        <v>175</v>
      </c>
      <c r="C419" s="391"/>
      <c r="D419" s="391"/>
      <c r="E419" s="93"/>
      <c r="F419" s="83" t="s">
        <v>176</v>
      </c>
      <c r="G419" s="392">
        <f>G420+G422+G424</f>
        <v>1625822.53</v>
      </c>
      <c r="H419" s="393"/>
      <c r="I419" s="15">
        <f>I420+I422+I424</f>
        <v>1565262.47</v>
      </c>
      <c r="J419" s="18">
        <f t="shared" ref="J419:J421" si="55">I419/G419</f>
        <v>0.96275112511818861</v>
      </c>
      <c r="K419" s="15">
        <f>SUM(K420+K422+K424)</f>
        <v>1513.25</v>
      </c>
    </row>
    <row r="420" spans="1:11" ht="17.100000000000001" customHeight="1" thickTop="1">
      <c r="A420" s="37"/>
      <c r="B420" s="19"/>
      <c r="C420" s="373" t="s">
        <v>177</v>
      </c>
      <c r="D420" s="373"/>
      <c r="E420" s="38"/>
      <c r="F420" s="39" t="s">
        <v>178</v>
      </c>
      <c r="G420" s="371">
        <f>SUM(G421)</f>
        <v>830000</v>
      </c>
      <c r="H420" s="372"/>
      <c r="I420" s="13">
        <f>SUM(I421)</f>
        <v>790537.95</v>
      </c>
      <c r="J420" s="40">
        <f t="shared" si="55"/>
        <v>0.95245536144578302</v>
      </c>
      <c r="K420" s="48">
        <v>0</v>
      </c>
    </row>
    <row r="421" spans="1:11" ht="26.4" customHeight="1">
      <c r="A421" s="37"/>
      <c r="B421" s="88"/>
      <c r="C421" s="362"/>
      <c r="D421" s="362"/>
      <c r="E421" s="33" t="s">
        <v>179</v>
      </c>
      <c r="F421" s="34" t="s">
        <v>180</v>
      </c>
      <c r="G421" s="359">
        <v>830000</v>
      </c>
      <c r="H421" s="360"/>
      <c r="I421" s="35">
        <v>790537.95</v>
      </c>
      <c r="J421" s="36">
        <f t="shared" si="55"/>
        <v>0.95245536144578302</v>
      </c>
      <c r="K421" s="21">
        <v>0</v>
      </c>
    </row>
    <row r="422" spans="1:11" ht="16.8" customHeight="1">
      <c r="A422" s="37"/>
      <c r="B422" s="19"/>
      <c r="C422" s="363" t="s">
        <v>181</v>
      </c>
      <c r="D422" s="363"/>
      <c r="E422" s="26"/>
      <c r="F422" s="27" t="s">
        <v>182</v>
      </c>
      <c r="G422" s="366">
        <f>SUM(G423)</f>
        <v>543561</v>
      </c>
      <c r="H422" s="367"/>
      <c r="I422" s="254">
        <f>SUM(I423)</f>
        <v>539581.28</v>
      </c>
      <c r="J422" s="28">
        <f t="shared" ref="J422:J423" si="56">I422/G422</f>
        <v>0.99267842983584187</v>
      </c>
      <c r="K422" s="254">
        <v>0</v>
      </c>
    </row>
    <row r="423" spans="1:11" ht="24" customHeight="1">
      <c r="A423" s="37"/>
      <c r="B423" s="248"/>
      <c r="C423" s="362"/>
      <c r="D423" s="362"/>
      <c r="E423" s="33" t="s">
        <v>179</v>
      </c>
      <c r="F423" s="34" t="s">
        <v>180</v>
      </c>
      <c r="G423" s="359">
        <v>543561</v>
      </c>
      <c r="H423" s="360"/>
      <c r="I423" s="35">
        <v>539581.28</v>
      </c>
      <c r="J423" s="36">
        <f t="shared" si="56"/>
        <v>0.99267842983584187</v>
      </c>
      <c r="K423" s="11">
        <v>0</v>
      </c>
    </row>
    <row r="424" spans="1:11" ht="15.75" customHeight="1">
      <c r="A424" s="37"/>
      <c r="B424" s="19"/>
      <c r="C424" s="363" t="s">
        <v>184</v>
      </c>
      <c r="D424" s="363"/>
      <c r="E424" s="26"/>
      <c r="F424" s="27" t="s">
        <v>20</v>
      </c>
      <c r="G424" s="366">
        <f>SUM(G425+G427+G430+G431+G433+G434+G426+G432)</f>
        <v>252261.52999999997</v>
      </c>
      <c r="H424" s="367"/>
      <c r="I424" s="32">
        <f>SUM(I425+I426+I427+I430+I431+I432+I433+I434)</f>
        <v>235143.24</v>
      </c>
      <c r="J424" s="28">
        <f t="shared" ref="J424:J450" si="57">I424/G424</f>
        <v>0.93214070334069576</v>
      </c>
      <c r="K424" s="279">
        <f>SUM(K427:K433)</f>
        <v>1513.25</v>
      </c>
    </row>
    <row r="425" spans="1:11" ht="64.2" customHeight="1">
      <c r="A425" s="37"/>
      <c r="B425" s="19"/>
      <c r="C425" s="53"/>
      <c r="D425" s="53"/>
      <c r="E425" s="109" t="s">
        <v>340</v>
      </c>
      <c r="F425" s="65" t="s">
        <v>394</v>
      </c>
      <c r="G425" s="183">
        <v>7000</v>
      </c>
      <c r="H425" s="184"/>
      <c r="I425" s="35">
        <v>6989.95</v>
      </c>
      <c r="J425" s="36">
        <f t="shared" si="57"/>
        <v>0.99856428571428568</v>
      </c>
      <c r="K425" s="21">
        <v>0</v>
      </c>
    </row>
    <row r="426" spans="1:11" s="321" customFormat="1" ht="18" customHeight="1">
      <c r="A426" s="37"/>
      <c r="B426" s="19"/>
      <c r="C426" s="331"/>
      <c r="D426" s="331"/>
      <c r="E426" s="322" t="s">
        <v>22</v>
      </c>
      <c r="F426" s="8" t="s">
        <v>23</v>
      </c>
      <c r="G426" s="411">
        <v>8200</v>
      </c>
      <c r="H426" s="412"/>
      <c r="I426" s="156">
        <v>7800</v>
      </c>
      <c r="J426" s="7">
        <f t="shared" ref="J426" si="58">I426/G426</f>
        <v>0.95121951219512191</v>
      </c>
      <c r="K426" s="6">
        <v>0</v>
      </c>
    </row>
    <row r="427" spans="1:11" ht="17.100000000000001" customHeight="1">
      <c r="A427" s="37"/>
      <c r="B427" s="88"/>
      <c r="C427" s="362"/>
      <c r="D427" s="362"/>
      <c r="E427" s="88" t="s">
        <v>24</v>
      </c>
      <c r="F427" s="20" t="s">
        <v>25</v>
      </c>
      <c r="G427" s="364">
        <v>20000</v>
      </c>
      <c r="H427" s="365"/>
      <c r="I427" s="21">
        <v>19695.96</v>
      </c>
      <c r="J427" s="22">
        <f t="shared" si="57"/>
        <v>0.98479799999999995</v>
      </c>
      <c r="K427" s="21">
        <v>0</v>
      </c>
    </row>
    <row r="428" spans="1:11" s="321" customFormat="1" ht="17.100000000000001" customHeight="1">
      <c r="A428" s="361"/>
      <c r="B428" s="361"/>
      <c r="C428" s="361"/>
      <c r="D428" s="361"/>
      <c r="E428" s="361"/>
      <c r="F428" s="361"/>
      <c r="G428" s="361"/>
      <c r="H428" s="361"/>
      <c r="I428" s="361"/>
      <c r="J428" s="361"/>
      <c r="K428" s="361"/>
    </row>
    <row r="429" spans="1:11" s="321" customFormat="1" ht="17.100000000000001" customHeight="1">
      <c r="A429" s="37"/>
      <c r="B429" s="328" t="s">
        <v>197</v>
      </c>
      <c r="C429" s="328" t="s">
        <v>198</v>
      </c>
      <c r="D429" s="328"/>
      <c r="E429" s="328" t="s">
        <v>199</v>
      </c>
      <c r="F429" s="328" t="s">
        <v>200</v>
      </c>
      <c r="G429" s="329" t="s">
        <v>201</v>
      </c>
      <c r="H429" s="329"/>
      <c r="I429" s="43" t="s">
        <v>202</v>
      </c>
      <c r="J429" s="43" t="s">
        <v>203</v>
      </c>
      <c r="K429" s="43" t="s">
        <v>204</v>
      </c>
    </row>
    <row r="430" spans="1:11" ht="17.100000000000001" customHeight="1">
      <c r="A430" s="37"/>
      <c r="B430" s="88"/>
      <c r="C430" s="362"/>
      <c r="D430" s="362"/>
      <c r="E430" s="88" t="s">
        <v>68</v>
      </c>
      <c r="F430" s="20" t="s">
        <v>69</v>
      </c>
      <c r="G430" s="364">
        <v>31000</v>
      </c>
      <c r="H430" s="365"/>
      <c r="I430" s="21">
        <v>17024.78</v>
      </c>
      <c r="J430" s="22">
        <f t="shared" si="57"/>
        <v>0.54918645161290314</v>
      </c>
      <c r="K430" s="51">
        <v>1513.25</v>
      </c>
    </row>
    <row r="431" spans="1:11" ht="17.100000000000001" customHeight="1">
      <c r="A431" s="37"/>
      <c r="B431" s="88"/>
      <c r="C431" s="362"/>
      <c r="D431" s="362"/>
      <c r="E431" s="88" t="s">
        <v>26</v>
      </c>
      <c r="F431" s="20" t="s">
        <v>27</v>
      </c>
      <c r="G431" s="364">
        <v>20300</v>
      </c>
      <c r="H431" s="365"/>
      <c r="I431" s="21">
        <v>18067.59</v>
      </c>
      <c r="J431" s="22">
        <f t="shared" si="57"/>
        <v>0.89002906403940885</v>
      </c>
      <c r="K431" s="21">
        <v>0</v>
      </c>
    </row>
    <row r="432" spans="1:11" s="321" customFormat="1" ht="25.8" customHeight="1">
      <c r="A432" s="37"/>
      <c r="B432" s="315"/>
      <c r="C432" s="315"/>
      <c r="D432" s="315"/>
      <c r="E432" s="315" t="s">
        <v>72</v>
      </c>
      <c r="F432" s="20" t="s">
        <v>212</v>
      </c>
      <c r="G432" s="159">
        <v>1500</v>
      </c>
      <c r="H432" s="160" t="s">
        <v>143</v>
      </c>
      <c r="I432" s="238">
        <v>1303.43</v>
      </c>
      <c r="J432" s="239">
        <f t="shared" si="57"/>
        <v>0.86895333333333336</v>
      </c>
      <c r="K432" s="238">
        <v>0</v>
      </c>
    </row>
    <row r="433" spans="1:19" ht="22.2" customHeight="1">
      <c r="A433" s="37"/>
      <c r="B433" s="233"/>
      <c r="C433" s="233"/>
      <c r="D433" s="233"/>
      <c r="E433" s="233" t="s">
        <v>244</v>
      </c>
      <c r="F433" s="20" t="s">
        <v>243</v>
      </c>
      <c r="G433" s="234">
        <v>2079.79</v>
      </c>
      <c r="H433" s="235"/>
      <c r="I433" s="238">
        <v>2079.79</v>
      </c>
      <c r="J433" s="239">
        <f t="shared" si="57"/>
        <v>1</v>
      </c>
      <c r="K433" s="51">
        <v>0</v>
      </c>
      <c r="R433" s="280"/>
    </row>
    <row r="434" spans="1:19" ht="22.2" customHeight="1">
      <c r="A434" s="37"/>
      <c r="B434" s="196"/>
      <c r="C434" s="196"/>
      <c r="D434" s="196"/>
      <c r="E434" s="196" t="s">
        <v>17</v>
      </c>
      <c r="F434" s="333" t="s">
        <v>366</v>
      </c>
      <c r="G434" s="197">
        <v>162181.74</v>
      </c>
      <c r="H434" s="197"/>
      <c r="I434" s="197">
        <v>162181.74</v>
      </c>
      <c r="J434" s="356">
        <f t="shared" si="57"/>
        <v>1</v>
      </c>
      <c r="K434" s="357">
        <v>0</v>
      </c>
    </row>
    <row r="435" spans="1:19" ht="17.100000000000001" customHeight="1" thickBot="1">
      <c r="A435" s="37"/>
      <c r="B435" s="91" t="s">
        <v>188</v>
      </c>
      <c r="C435" s="419"/>
      <c r="D435" s="419"/>
      <c r="E435" s="91"/>
      <c r="F435" s="46" t="s">
        <v>189</v>
      </c>
      <c r="G435" s="420">
        <f>G436+G438</f>
        <v>132855.72</v>
      </c>
      <c r="H435" s="421"/>
      <c r="I435" s="9">
        <f>I436+I438</f>
        <v>114152.31</v>
      </c>
      <c r="J435" s="47">
        <f t="shared" si="57"/>
        <v>0.85922013745437531</v>
      </c>
      <c r="K435" s="9">
        <f>SUM(K438)</f>
        <v>0</v>
      </c>
    </row>
    <row r="436" spans="1:19" ht="17.100000000000001" customHeight="1" thickTop="1">
      <c r="A436" s="37"/>
      <c r="B436" s="110"/>
      <c r="C436" s="63" t="s">
        <v>341</v>
      </c>
      <c r="D436" s="103"/>
      <c r="E436" s="103"/>
      <c r="F436" s="111" t="s">
        <v>342</v>
      </c>
      <c r="G436" s="179">
        <v>70000</v>
      </c>
      <c r="H436" s="188"/>
      <c r="I436" s="48">
        <f>SUM(I437)</f>
        <v>69639.5</v>
      </c>
      <c r="J436" s="102">
        <f t="shared" si="57"/>
        <v>0.99485000000000001</v>
      </c>
      <c r="K436" s="48">
        <v>0</v>
      </c>
    </row>
    <row r="437" spans="1:19" ht="36.75" customHeight="1">
      <c r="A437" s="37"/>
      <c r="B437" s="94"/>
      <c r="C437" s="198"/>
      <c r="D437" s="198"/>
      <c r="E437" s="196" t="s">
        <v>185</v>
      </c>
      <c r="F437" s="199" t="s">
        <v>186</v>
      </c>
      <c r="G437" s="197">
        <v>70000</v>
      </c>
      <c r="H437" s="200"/>
      <c r="I437" s="12">
        <v>69639.5</v>
      </c>
      <c r="J437" s="25">
        <f t="shared" si="57"/>
        <v>0.99485000000000001</v>
      </c>
      <c r="K437" s="12">
        <v>0</v>
      </c>
    </row>
    <row r="438" spans="1:19" ht="17.100000000000001" customHeight="1">
      <c r="A438" s="37"/>
      <c r="B438" s="19"/>
      <c r="C438" s="373" t="s">
        <v>190</v>
      </c>
      <c r="D438" s="373"/>
      <c r="E438" s="38"/>
      <c r="F438" s="39" t="s">
        <v>20</v>
      </c>
      <c r="G438" s="371">
        <f>SUM(G439:H442)</f>
        <v>62855.72</v>
      </c>
      <c r="H438" s="372"/>
      <c r="I438" s="13">
        <f>SUM(I439:I442)</f>
        <v>44512.810000000005</v>
      </c>
      <c r="J438" s="40">
        <f>I438/G438</f>
        <v>0.70817437140167994</v>
      </c>
      <c r="K438" s="13">
        <f>SUM(K439:K442)</f>
        <v>0</v>
      </c>
    </row>
    <row r="439" spans="1:19" ht="17.100000000000001" customHeight="1">
      <c r="A439" s="90"/>
      <c r="B439" s="92"/>
      <c r="C439" s="405"/>
      <c r="D439" s="405"/>
      <c r="E439" s="92" t="s">
        <v>22</v>
      </c>
      <c r="F439" s="8" t="s">
        <v>23</v>
      </c>
      <c r="G439" s="411">
        <v>17855.72</v>
      </c>
      <c r="H439" s="412"/>
      <c r="I439" s="156">
        <v>13300</v>
      </c>
      <c r="J439" s="7">
        <f t="shared" si="57"/>
        <v>0.7448593503930393</v>
      </c>
      <c r="K439" s="6">
        <v>0</v>
      </c>
    </row>
    <row r="440" spans="1:19" ht="17.100000000000001" customHeight="1">
      <c r="A440" s="90"/>
      <c r="B440" s="92"/>
      <c r="C440" s="405"/>
      <c r="D440" s="405"/>
      <c r="E440" s="92" t="s">
        <v>24</v>
      </c>
      <c r="F440" s="8" t="s">
        <v>25</v>
      </c>
      <c r="G440" s="139">
        <v>15000</v>
      </c>
      <c r="H440" s="143" t="s">
        <v>246</v>
      </c>
      <c r="I440" s="156">
        <v>9016.02</v>
      </c>
      <c r="J440" s="7">
        <f t="shared" si="57"/>
        <v>0.60106800000000005</v>
      </c>
      <c r="K440" s="6">
        <v>0</v>
      </c>
    </row>
    <row r="441" spans="1:19" ht="14.25" customHeight="1">
      <c r="A441" s="90"/>
      <c r="B441" s="92"/>
      <c r="C441" s="405"/>
      <c r="D441" s="405"/>
      <c r="E441" s="92" t="s">
        <v>68</v>
      </c>
      <c r="F441" s="8" t="s">
        <v>69</v>
      </c>
      <c r="G441" s="139">
        <v>20000</v>
      </c>
      <c r="H441" s="141" t="s">
        <v>183</v>
      </c>
      <c r="I441" s="156">
        <v>16858.39</v>
      </c>
      <c r="J441" s="7">
        <f t="shared" si="57"/>
        <v>0.84291949999999993</v>
      </c>
      <c r="K441" s="6">
        <v>0</v>
      </c>
    </row>
    <row r="442" spans="1:19" ht="14.25" customHeight="1" thickBot="1">
      <c r="A442" s="90"/>
      <c r="B442" s="92"/>
      <c r="C442" s="405"/>
      <c r="D442" s="405"/>
      <c r="E442" s="92" t="s">
        <v>26</v>
      </c>
      <c r="F442" s="8" t="s">
        <v>27</v>
      </c>
      <c r="G442" s="139">
        <v>10000</v>
      </c>
      <c r="H442" s="141" t="s">
        <v>267</v>
      </c>
      <c r="I442" s="189">
        <v>5338.4</v>
      </c>
      <c r="J442" s="7">
        <f t="shared" si="57"/>
        <v>0.53383999999999998</v>
      </c>
      <c r="K442" s="6">
        <v>0</v>
      </c>
    </row>
    <row r="443" spans="1:19" ht="14.25" customHeight="1" thickBot="1">
      <c r="A443" s="90"/>
      <c r="B443" s="406" t="s">
        <v>367</v>
      </c>
      <c r="C443" s="407"/>
      <c r="D443" s="407"/>
      <c r="E443" s="407"/>
      <c r="F443" s="408"/>
      <c r="G443" s="409">
        <f>SUM(G7+G19+G40+G45+G111+G123+G136+G139+G142+G247+G271+G316+G319+G376+G419+G435+G33+G119)</f>
        <v>64558529.790000007</v>
      </c>
      <c r="H443" s="410"/>
      <c r="I443" s="190">
        <f>SUM(I7+I19+I40+I45+I111+I123+I136+I139+I142+I247+I271+I316+I319+I376+I419+I435+I33+I119)</f>
        <v>62902064.470000006</v>
      </c>
      <c r="J443" s="70">
        <f t="shared" si="57"/>
        <v>0.97434165050864308</v>
      </c>
      <c r="K443" s="312">
        <f>SUM(KK315435+K376+K271+K247+K142+K136+K123+K111+K45+K40+K19+K7+K419+K319+K438)</f>
        <v>2302007.100000001</v>
      </c>
      <c r="L443" s="16"/>
      <c r="M443" s="16"/>
      <c r="N443" s="16"/>
      <c r="O443" s="16"/>
      <c r="P443" s="16"/>
      <c r="Q443" s="16"/>
      <c r="R443" s="16"/>
    </row>
    <row r="444" spans="1:19" ht="12.75" customHeight="1">
      <c r="A444" s="90"/>
      <c r="B444" s="71"/>
      <c r="C444" s="71"/>
      <c r="D444" s="71"/>
      <c r="E444" s="72"/>
      <c r="F444" s="201" t="s">
        <v>205</v>
      </c>
      <c r="G444" s="202">
        <v>56588918.619999997</v>
      </c>
      <c r="H444" s="202"/>
      <c r="I444" s="203">
        <v>55098698.920000002</v>
      </c>
      <c r="J444" s="204">
        <f t="shared" si="57"/>
        <v>0.97366587423225093</v>
      </c>
      <c r="K444" s="205">
        <f>SUM(K443-K449)</f>
        <v>2302007.100000001</v>
      </c>
      <c r="L444" s="16"/>
      <c r="M444" s="16"/>
      <c r="N444" s="16"/>
      <c r="O444" s="16"/>
      <c r="P444" s="16"/>
      <c r="Q444" s="16"/>
      <c r="R444" s="16"/>
    </row>
    <row r="445" spans="1:19" ht="12.75" customHeight="1">
      <c r="A445" s="90"/>
      <c r="B445" s="71"/>
      <c r="C445" s="71"/>
      <c r="D445" s="71"/>
      <c r="E445" s="72"/>
      <c r="F445" s="217" t="s">
        <v>206</v>
      </c>
      <c r="G445" s="207">
        <v>22631054.23</v>
      </c>
      <c r="H445" s="207"/>
      <c r="I445" s="218">
        <v>22380937.350000001</v>
      </c>
      <c r="J445" s="209">
        <f t="shared" si="57"/>
        <v>0.9889480676658694</v>
      </c>
      <c r="K445" s="210">
        <v>2007015.26</v>
      </c>
      <c r="L445" s="16"/>
      <c r="M445" s="16"/>
      <c r="N445" s="16"/>
      <c r="O445" s="16"/>
      <c r="P445" s="16"/>
      <c r="Q445" s="16"/>
      <c r="R445" s="16"/>
      <c r="S445" s="332"/>
    </row>
    <row r="446" spans="1:19" ht="14.25" customHeight="1">
      <c r="A446" s="90"/>
      <c r="B446" s="71"/>
      <c r="C446" s="71"/>
      <c r="D446" s="71"/>
      <c r="E446" s="72"/>
      <c r="F446" s="217" t="s">
        <v>207</v>
      </c>
      <c r="G446" s="207">
        <v>1921541.5</v>
      </c>
      <c r="H446" s="207"/>
      <c r="I446" s="219">
        <v>1877729.18</v>
      </c>
      <c r="J446" s="209">
        <f t="shared" si="57"/>
        <v>0.97719938913627413</v>
      </c>
      <c r="K446" s="210">
        <v>0</v>
      </c>
      <c r="L446" s="16"/>
      <c r="M446" s="16"/>
      <c r="N446" s="16"/>
      <c r="O446" s="16"/>
      <c r="P446" s="16"/>
      <c r="Q446" s="16"/>
      <c r="R446" s="16"/>
      <c r="S446" s="332"/>
    </row>
    <row r="447" spans="1:19" ht="14.25" customHeight="1">
      <c r="A447" s="90"/>
      <c r="B447" s="71"/>
      <c r="C447" s="71"/>
      <c r="D447" s="71"/>
      <c r="E447" s="72"/>
      <c r="F447" s="217" t="s">
        <v>208</v>
      </c>
      <c r="G447" s="207">
        <v>19941281.120000001</v>
      </c>
      <c r="H447" s="207"/>
      <c r="I447" s="208">
        <v>19895961.16</v>
      </c>
      <c r="J447" s="216">
        <f t="shared" si="57"/>
        <v>0.99772732956687782</v>
      </c>
      <c r="K447" s="210">
        <v>13717.28</v>
      </c>
      <c r="L447" s="16"/>
      <c r="M447" s="16"/>
      <c r="N447" s="16"/>
      <c r="O447" s="16"/>
      <c r="P447" s="16"/>
      <c r="Q447" s="16"/>
      <c r="R447" s="16"/>
    </row>
    <row r="448" spans="1:19" ht="12.75" customHeight="1">
      <c r="A448" s="90"/>
      <c r="B448" s="71"/>
      <c r="C448" s="71"/>
      <c r="D448" s="71"/>
      <c r="E448" s="72"/>
      <c r="F448" s="215" t="s">
        <v>209</v>
      </c>
      <c r="G448" s="207">
        <v>462833.72</v>
      </c>
      <c r="H448" s="207"/>
      <c r="I448" s="208">
        <f>SUM(I136)</f>
        <v>462833.72</v>
      </c>
      <c r="J448" s="216">
        <f t="shared" si="57"/>
        <v>1</v>
      </c>
      <c r="K448" s="210">
        <v>0</v>
      </c>
      <c r="L448" s="16"/>
      <c r="M448" s="16"/>
      <c r="N448" s="16"/>
      <c r="O448" s="16"/>
      <c r="P448" s="16"/>
      <c r="Q448" s="16"/>
      <c r="R448" s="16"/>
    </row>
    <row r="449" spans="1:18" ht="15.75" customHeight="1">
      <c r="A449" s="90"/>
      <c r="B449" s="71"/>
      <c r="C449" s="71"/>
      <c r="D449" s="71"/>
      <c r="E449" s="72"/>
      <c r="F449" s="206" t="s">
        <v>343</v>
      </c>
      <c r="G449" s="207">
        <v>7969611.1699999999</v>
      </c>
      <c r="H449" s="207"/>
      <c r="I449" s="208">
        <v>7803365.5499999998</v>
      </c>
      <c r="J449" s="209">
        <f t="shared" si="57"/>
        <v>0.97914005884932021</v>
      </c>
      <c r="K449" s="210">
        <v>0</v>
      </c>
      <c r="L449" s="16"/>
      <c r="M449" s="16"/>
      <c r="N449" s="16"/>
      <c r="O449" s="16"/>
      <c r="P449" s="16"/>
      <c r="Q449" s="16"/>
      <c r="R449" s="16"/>
    </row>
    <row r="450" spans="1:18" ht="21.6" customHeight="1" thickBot="1">
      <c r="A450" s="10"/>
      <c r="B450" s="14"/>
      <c r="C450" s="14"/>
      <c r="D450" s="14"/>
      <c r="E450" s="14"/>
      <c r="F450" s="211" t="s">
        <v>238</v>
      </c>
      <c r="G450" s="212">
        <v>3375000</v>
      </c>
      <c r="H450" s="212"/>
      <c r="I450" s="213">
        <v>3343372.6</v>
      </c>
      <c r="J450" s="262">
        <f t="shared" si="57"/>
        <v>0.99062891851851853</v>
      </c>
      <c r="K450" s="214">
        <v>0</v>
      </c>
    </row>
    <row r="451" spans="1:18" ht="15.75" customHeight="1">
      <c r="A451" s="404"/>
      <c r="B451" s="404"/>
      <c r="C451" s="404"/>
      <c r="D451" s="404"/>
      <c r="E451" s="404"/>
      <c r="F451" s="404"/>
      <c r="G451" s="404"/>
      <c r="H451" s="404"/>
      <c r="J451" s="112"/>
      <c r="K451" s="112"/>
    </row>
    <row r="452" spans="1:18">
      <c r="A452" s="404"/>
      <c r="B452" s="404"/>
      <c r="C452" s="404"/>
      <c r="D452" s="404"/>
      <c r="E452" s="404"/>
      <c r="F452" s="404"/>
      <c r="G452" s="404"/>
      <c r="H452" s="404"/>
    </row>
    <row r="453" spans="1:18">
      <c r="G453" s="358"/>
      <c r="I453" s="358"/>
      <c r="K453" s="112"/>
    </row>
    <row r="454" spans="1:18">
      <c r="K454" s="112"/>
    </row>
    <row r="455" spans="1:18">
      <c r="G455" s="358"/>
      <c r="H455" s="112"/>
      <c r="I455" s="358"/>
      <c r="J455" s="112"/>
      <c r="K455" s="112"/>
    </row>
    <row r="458" spans="1:18">
      <c r="K458" s="358"/>
    </row>
  </sheetData>
  <mergeCells count="389">
    <mergeCell ref="C371:D371"/>
    <mergeCell ref="C373:D373"/>
    <mergeCell ref="C374:D374"/>
    <mergeCell ref="A361:K361"/>
    <mergeCell ref="A395:K395"/>
    <mergeCell ref="G426:H426"/>
    <mergeCell ref="A428:K428"/>
    <mergeCell ref="C358:D358"/>
    <mergeCell ref="G358:H358"/>
    <mergeCell ref="C359:D359"/>
    <mergeCell ref="C363:D363"/>
    <mergeCell ref="C364:D364"/>
    <mergeCell ref="C366:D366"/>
    <mergeCell ref="C367:D367"/>
    <mergeCell ref="C369:D369"/>
    <mergeCell ref="C370:D370"/>
    <mergeCell ref="G376:H376"/>
    <mergeCell ref="C394:D394"/>
    <mergeCell ref="C419:D419"/>
    <mergeCell ref="G420:H420"/>
    <mergeCell ref="C421:D421"/>
    <mergeCell ref="C411:D411"/>
    <mergeCell ref="C414:D414"/>
    <mergeCell ref="G414:H414"/>
    <mergeCell ref="A254:K254"/>
    <mergeCell ref="G264:H264"/>
    <mergeCell ref="G307:H307"/>
    <mergeCell ref="C311:D311"/>
    <mergeCell ref="G311:H311"/>
    <mergeCell ref="C357:D357"/>
    <mergeCell ref="G357:H357"/>
    <mergeCell ref="G346:H346"/>
    <mergeCell ref="C335:D335"/>
    <mergeCell ref="G347:H347"/>
    <mergeCell ref="C333:D333"/>
    <mergeCell ref="C334:D334"/>
    <mergeCell ref="C332:D332"/>
    <mergeCell ref="C347:D347"/>
    <mergeCell ref="C348:D348"/>
    <mergeCell ref="G348:H348"/>
    <mergeCell ref="C350:D350"/>
    <mergeCell ref="G350:H350"/>
    <mergeCell ref="G298:H298"/>
    <mergeCell ref="C346:D346"/>
    <mergeCell ref="G303:H303"/>
    <mergeCell ref="C302:D302"/>
    <mergeCell ref="C288:D288"/>
    <mergeCell ref="C276:D276"/>
    <mergeCell ref="G408:H408"/>
    <mergeCell ref="G409:H409"/>
    <mergeCell ref="C408:D408"/>
    <mergeCell ref="C409:D409"/>
    <mergeCell ref="C33:D33"/>
    <mergeCell ref="G33:H33"/>
    <mergeCell ref="C34:D34"/>
    <mergeCell ref="G34:H34"/>
    <mergeCell ref="A36:K36"/>
    <mergeCell ref="C35:D35"/>
    <mergeCell ref="G35:H35"/>
    <mergeCell ref="A77:K77"/>
    <mergeCell ref="A115:K115"/>
    <mergeCell ref="C108:D108"/>
    <mergeCell ref="C48:D48"/>
    <mergeCell ref="C50:D50"/>
    <mergeCell ref="G50:H50"/>
    <mergeCell ref="G49:H49"/>
    <mergeCell ref="C51:D51"/>
    <mergeCell ref="G51:H51"/>
    <mergeCell ref="G85:H85"/>
    <mergeCell ref="C52:D52"/>
    <mergeCell ref="G52:H52"/>
    <mergeCell ref="A189:K189"/>
    <mergeCell ref="C384:D384"/>
    <mergeCell ref="C385:D385"/>
    <mergeCell ref="G411:H411"/>
    <mergeCell ref="C435:D435"/>
    <mergeCell ref="G435:H435"/>
    <mergeCell ref="C420:D420"/>
    <mergeCell ref="C424:D424"/>
    <mergeCell ref="G424:H424"/>
    <mergeCell ref="G421:H421"/>
    <mergeCell ref="G419:H419"/>
    <mergeCell ref="G427:H427"/>
    <mergeCell ref="C430:D430"/>
    <mergeCell ref="G430:H430"/>
    <mergeCell ref="C427:D427"/>
    <mergeCell ref="C423:D423"/>
    <mergeCell ref="G423:H423"/>
    <mergeCell ref="C422:D422"/>
    <mergeCell ref="G422:H422"/>
    <mergeCell ref="C410:D410"/>
    <mergeCell ref="G415:H415"/>
    <mergeCell ref="C415:D415"/>
    <mergeCell ref="G410:H410"/>
    <mergeCell ref="G385:H385"/>
    <mergeCell ref="C391:D391"/>
    <mergeCell ref="I1:Q1"/>
    <mergeCell ref="B2:K2"/>
    <mergeCell ref="E3:J3"/>
    <mergeCell ref="B4:K4"/>
    <mergeCell ref="C383:D383"/>
    <mergeCell ref="G383:H383"/>
    <mergeCell ref="C377:D377"/>
    <mergeCell ref="C318:D318"/>
    <mergeCell ref="C316:D316"/>
    <mergeCell ref="G316:H316"/>
    <mergeCell ref="C317:D317"/>
    <mergeCell ref="G377:H377"/>
    <mergeCell ref="C376:D376"/>
    <mergeCell ref="C351:D351"/>
    <mergeCell ref="G351:H351"/>
    <mergeCell ref="C352:D352"/>
    <mergeCell ref="C310:D310"/>
    <mergeCell ref="G310:H310"/>
    <mergeCell ref="C314:D314"/>
    <mergeCell ref="G318:H318"/>
    <mergeCell ref="G317:H317"/>
    <mergeCell ref="G314:H314"/>
    <mergeCell ref="C349:D349"/>
    <mergeCell ref="G349:H349"/>
    <mergeCell ref="A452:H452"/>
    <mergeCell ref="C431:D431"/>
    <mergeCell ref="G431:H431"/>
    <mergeCell ref="C442:D442"/>
    <mergeCell ref="A451:H451"/>
    <mergeCell ref="C440:D440"/>
    <mergeCell ref="B443:F443"/>
    <mergeCell ref="G443:H443"/>
    <mergeCell ref="C441:D441"/>
    <mergeCell ref="C439:D439"/>
    <mergeCell ref="C438:D438"/>
    <mergeCell ref="G438:H438"/>
    <mergeCell ref="G439:H439"/>
    <mergeCell ref="G276:H276"/>
    <mergeCell ref="C277:D277"/>
    <mergeCell ref="G277:H277"/>
    <mergeCell ref="C284:D284"/>
    <mergeCell ref="C280:D280"/>
    <mergeCell ref="G282:H282"/>
    <mergeCell ref="G283:H283"/>
    <mergeCell ref="C285:D285"/>
    <mergeCell ref="G285:H285"/>
    <mergeCell ref="G288:H288"/>
    <mergeCell ref="C286:D286"/>
    <mergeCell ref="C287:D287"/>
    <mergeCell ref="G287:H287"/>
    <mergeCell ref="C278:D278"/>
    <mergeCell ref="G278:H278"/>
    <mergeCell ref="G292:H292"/>
    <mergeCell ref="G308:H308"/>
    <mergeCell ref="C298:D298"/>
    <mergeCell ref="C294:D294"/>
    <mergeCell ref="G294:H294"/>
    <mergeCell ref="G295:H295"/>
    <mergeCell ref="G305:H305"/>
    <mergeCell ref="G301:H301"/>
    <mergeCell ref="C300:D300"/>
    <mergeCell ref="C304:D304"/>
    <mergeCell ref="G304:H304"/>
    <mergeCell ref="G300:H300"/>
    <mergeCell ref="C295:D295"/>
    <mergeCell ref="C292:D292"/>
    <mergeCell ref="C296:D296"/>
    <mergeCell ref="G296:H296"/>
    <mergeCell ref="C297:D297"/>
    <mergeCell ref="G297:H297"/>
    <mergeCell ref="C289:D289"/>
    <mergeCell ref="G289:H289"/>
    <mergeCell ref="G284:H284"/>
    <mergeCell ref="C283:D283"/>
    <mergeCell ref="G286:H286"/>
    <mergeCell ref="G280:H280"/>
    <mergeCell ref="C342:D342"/>
    <mergeCell ref="C345:D345"/>
    <mergeCell ref="C341:D341"/>
    <mergeCell ref="C340:D340"/>
    <mergeCell ref="G345:H345"/>
    <mergeCell ref="C281:D281"/>
    <mergeCell ref="G281:H281"/>
    <mergeCell ref="C282:D282"/>
    <mergeCell ref="C305:D305"/>
    <mergeCell ref="C299:D299"/>
    <mergeCell ref="G299:H299"/>
    <mergeCell ref="G302:H302"/>
    <mergeCell ref="C301:D301"/>
    <mergeCell ref="C308:D308"/>
    <mergeCell ref="G315:H315"/>
    <mergeCell ref="C303:D303"/>
    <mergeCell ref="C337:D337"/>
    <mergeCell ref="A328:K328"/>
    <mergeCell ref="C256:D256"/>
    <mergeCell ref="G256:H256"/>
    <mergeCell ref="C275:D275"/>
    <mergeCell ref="G275:H275"/>
    <mergeCell ref="C258:D258"/>
    <mergeCell ref="G258:H258"/>
    <mergeCell ref="C260:D260"/>
    <mergeCell ref="G260:H260"/>
    <mergeCell ref="C271:D271"/>
    <mergeCell ref="G271:H271"/>
    <mergeCell ref="C272:D272"/>
    <mergeCell ref="G272:H272"/>
    <mergeCell ref="C273:D273"/>
    <mergeCell ref="G273:H273"/>
    <mergeCell ref="C274:D274"/>
    <mergeCell ref="G274:H274"/>
    <mergeCell ref="C244:D244"/>
    <mergeCell ref="C245:D245"/>
    <mergeCell ref="C247:D247"/>
    <mergeCell ref="G247:H247"/>
    <mergeCell ref="C252:D252"/>
    <mergeCell ref="G252:H252"/>
    <mergeCell ref="C248:D248"/>
    <mergeCell ref="G248:H248"/>
    <mergeCell ref="C249:D249"/>
    <mergeCell ref="G249:H249"/>
    <mergeCell ref="C215:D215"/>
    <mergeCell ref="C243:D243"/>
    <mergeCell ref="C219:D219"/>
    <mergeCell ref="G219:H219"/>
    <mergeCell ref="C204:D204"/>
    <mergeCell ref="C208:D208"/>
    <mergeCell ref="C209:D209"/>
    <mergeCell ref="C212:D212"/>
    <mergeCell ref="C213:D213"/>
    <mergeCell ref="C214:D214"/>
    <mergeCell ref="C207:D207"/>
    <mergeCell ref="A222:K222"/>
    <mergeCell ref="C201:D201"/>
    <mergeCell ref="C196:D196"/>
    <mergeCell ref="C197:D197"/>
    <mergeCell ref="C211:D211"/>
    <mergeCell ref="C198:D198"/>
    <mergeCell ref="C199:D199"/>
    <mergeCell ref="C200:D200"/>
    <mergeCell ref="C203:D203"/>
    <mergeCell ref="C194:D194"/>
    <mergeCell ref="C195:D195"/>
    <mergeCell ref="G106:H106"/>
    <mergeCell ref="C185:D185"/>
    <mergeCell ref="C187:D187"/>
    <mergeCell ref="C141:D141"/>
    <mergeCell ref="G141:H141"/>
    <mergeCell ref="G139:H139"/>
    <mergeCell ref="C140:D140"/>
    <mergeCell ref="G140:H140"/>
    <mergeCell ref="C146:D146"/>
    <mergeCell ref="C147:D147"/>
    <mergeCell ref="C148:D148"/>
    <mergeCell ref="C150:D150"/>
    <mergeCell ref="C142:D142"/>
    <mergeCell ref="C145:D145"/>
    <mergeCell ref="C160:D160"/>
    <mergeCell ref="C165:D165"/>
    <mergeCell ref="C166:D166"/>
    <mergeCell ref="C152:D152"/>
    <mergeCell ref="C168:D168"/>
    <mergeCell ref="C169:D169"/>
    <mergeCell ref="C170:D170"/>
    <mergeCell ref="C172:D172"/>
    <mergeCell ref="C174:D174"/>
    <mergeCell ref="C153:D153"/>
    <mergeCell ref="C159:D159"/>
    <mergeCell ref="C157:D157"/>
    <mergeCell ref="C158:D158"/>
    <mergeCell ref="C143:D143"/>
    <mergeCell ref="G143:H143"/>
    <mergeCell ref="C144:D144"/>
    <mergeCell ref="C179:D179"/>
    <mergeCell ref="C167:D167"/>
    <mergeCell ref="C126:D126"/>
    <mergeCell ref="C127:D127"/>
    <mergeCell ref="C136:D136"/>
    <mergeCell ref="G136:H136"/>
    <mergeCell ref="G142:H142"/>
    <mergeCell ref="G138:H138"/>
    <mergeCell ref="C139:D139"/>
    <mergeCell ref="C128:D128"/>
    <mergeCell ref="G137:H137"/>
    <mergeCell ref="C138:D138"/>
    <mergeCell ref="C176:D176"/>
    <mergeCell ref="C137:D137"/>
    <mergeCell ref="A154:K154"/>
    <mergeCell ref="C156:D156"/>
    <mergeCell ref="C180:D180"/>
    <mergeCell ref="C183:D183"/>
    <mergeCell ref="C177:D177"/>
    <mergeCell ref="C178:D178"/>
    <mergeCell ref="C192:D192"/>
    <mergeCell ref="C193:D193"/>
    <mergeCell ref="G60:H60"/>
    <mergeCell ref="C61:D61"/>
    <mergeCell ref="C62:D62"/>
    <mergeCell ref="C63:D63"/>
    <mergeCell ref="C64:D64"/>
    <mergeCell ref="C65:D65"/>
    <mergeCell ref="C66:D66"/>
    <mergeCell ref="C70:D70"/>
    <mergeCell ref="C67:D67"/>
    <mergeCell ref="C68:D68"/>
    <mergeCell ref="C69:D69"/>
    <mergeCell ref="C125:D125"/>
    <mergeCell ref="C71:D71"/>
    <mergeCell ref="C75:D75"/>
    <mergeCell ref="C79:D79"/>
    <mergeCell ref="C113:D113"/>
    <mergeCell ref="C106:D106"/>
    <mergeCell ref="C80:D80"/>
    <mergeCell ref="A1:H1"/>
    <mergeCell ref="C5:D5"/>
    <mergeCell ref="G5:H5"/>
    <mergeCell ref="C7:D7"/>
    <mergeCell ref="C9:D9"/>
    <mergeCell ref="C8:D8"/>
    <mergeCell ref="C19:D19"/>
    <mergeCell ref="G19:H19"/>
    <mergeCell ref="C41:D41"/>
    <mergeCell ref="G41:H41"/>
    <mergeCell ref="C20:D20"/>
    <mergeCell ref="C21:D21"/>
    <mergeCell ref="C24:D24"/>
    <mergeCell ref="C25:D25"/>
    <mergeCell ref="C22:D22"/>
    <mergeCell ref="C23:D23"/>
    <mergeCell ref="C28:D28"/>
    <mergeCell ref="C38:D38"/>
    <mergeCell ref="G38:H38"/>
    <mergeCell ref="G40:H40"/>
    <mergeCell ref="C39:D39"/>
    <mergeCell ref="C40:D40"/>
    <mergeCell ref="C10:D10"/>
    <mergeCell ref="C11:D11"/>
    <mergeCell ref="C16:D16"/>
    <mergeCell ref="G47:H47"/>
    <mergeCell ref="G48:H48"/>
    <mergeCell ref="C49:D49"/>
    <mergeCell ref="C47:D47"/>
    <mergeCell ref="G46:H46"/>
    <mergeCell ref="C46:D46"/>
    <mergeCell ref="C45:D45"/>
    <mergeCell ref="G45:H45"/>
    <mergeCell ref="C12:D12"/>
    <mergeCell ref="C17:D17"/>
    <mergeCell ref="C18:D18"/>
    <mergeCell ref="G42:H42"/>
    <mergeCell ref="C42:D42"/>
    <mergeCell ref="G108:H108"/>
    <mergeCell ref="C111:D111"/>
    <mergeCell ref="G111:H111"/>
    <mergeCell ref="G110:H110"/>
    <mergeCell ref="G87:H87"/>
    <mergeCell ref="C53:D53"/>
    <mergeCell ref="G53:H53"/>
    <mergeCell ref="C54:D54"/>
    <mergeCell ref="G54:H54"/>
    <mergeCell ref="C55:D55"/>
    <mergeCell ref="G55:H55"/>
    <mergeCell ref="C56:D56"/>
    <mergeCell ref="G56:H56"/>
    <mergeCell ref="C57:D57"/>
    <mergeCell ref="G57:H57"/>
    <mergeCell ref="C60:D60"/>
    <mergeCell ref="G86:H86"/>
    <mergeCell ref="C85:D85"/>
    <mergeCell ref="C72:D72"/>
    <mergeCell ref="G352:H352"/>
    <mergeCell ref="A290:K290"/>
    <mergeCell ref="C221:D221"/>
    <mergeCell ref="C336:D336"/>
    <mergeCell ref="C230:D230"/>
    <mergeCell ref="C86:D86"/>
    <mergeCell ref="C87:D87"/>
    <mergeCell ref="C188:D188"/>
    <mergeCell ref="C293:D293"/>
    <mergeCell ref="G293:H293"/>
    <mergeCell ref="C182:D182"/>
    <mergeCell ref="C124:D124"/>
    <mergeCell ref="G124:H124"/>
    <mergeCell ref="C123:D123"/>
    <mergeCell ref="G123:H123"/>
    <mergeCell ref="C104:D104"/>
    <mergeCell ref="G104:H104"/>
    <mergeCell ref="C105:D105"/>
    <mergeCell ref="G105:H105"/>
    <mergeCell ref="G113:H113"/>
    <mergeCell ref="C118:D118"/>
    <mergeCell ref="G118:H118"/>
    <mergeCell ref="C112:D112"/>
    <mergeCell ref="G112:H112"/>
  </mergeCells>
  <pageMargins left="0.74803149606299213" right="0.74803149606299213" top="0.98425196850393704" bottom="0.98425196850393704" header="0.51181102362204722" footer="0.51181102362204722"/>
  <pageSetup paperSize="9" firstPageNumber="11" orientation="portrait" useFirstPageNumber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doc1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Monika Werder</dc:creator>
  <cp:lastModifiedBy>e.m.werder</cp:lastModifiedBy>
  <cp:lastPrinted>2022-03-11T08:26:57Z</cp:lastPrinted>
  <dcterms:created xsi:type="dcterms:W3CDTF">2020-07-16T12:59:17Z</dcterms:created>
  <dcterms:modified xsi:type="dcterms:W3CDTF">2022-03-23T11:48:22Z</dcterms:modified>
</cp:coreProperties>
</file>