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rawozdanie za 2022 r\"/>
    </mc:Choice>
  </mc:AlternateContent>
  <xr:revisionPtr revIDLastSave="0" documentId="13_ncr:1_{65A54F78-1C40-42AF-98C8-AE0D8492B5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G55" i="1"/>
  <c r="I172" i="1"/>
  <c r="H204" i="1"/>
  <c r="I204" i="1"/>
  <c r="G204" i="1"/>
  <c r="J226" i="1"/>
  <c r="J225" i="1"/>
  <c r="J224" i="1"/>
  <c r="I220" i="1"/>
  <c r="G220" i="1"/>
  <c r="J223" i="1"/>
  <c r="J222" i="1"/>
  <c r="I214" i="1"/>
  <c r="G214" i="1"/>
  <c r="J212" i="1"/>
  <c r="J208" i="1"/>
  <c r="J207" i="1"/>
  <c r="I195" i="1"/>
  <c r="G195" i="1"/>
  <c r="G194" i="1" s="1"/>
  <c r="I188" i="1"/>
  <c r="G188" i="1"/>
  <c r="H181" i="1"/>
  <c r="I181" i="1"/>
  <c r="G181" i="1"/>
  <c r="J160" i="1"/>
  <c r="J161" i="1"/>
  <c r="J162" i="1"/>
  <c r="J163" i="1"/>
  <c r="J164" i="1"/>
  <c r="I159" i="1"/>
  <c r="G159" i="1"/>
  <c r="G158" i="1" s="1"/>
  <c r="I152" i="1"/>
  <c r="G152" i="1"/>
  <c r="J157" i="1"/>
  <c r="J156" i="1"/>
  <c r="J155" i="1"/>
  <c r="J154" i="1"/>
  <c r="H126" i="1"/>
  <c r="I126" i="1"/>
  <c r="G126" i="1"/>
  <c r="J127" i="1"/>
  <c r="J129" i="1"/>
  <c r="J130" i="1"/>
  <c r="H113" i="1"/>
  <c r="I113" i="1"/>
  <c r="G113" i="1"/>
  <c r="I106" i="1"/>
  <c r="G106" i="1"/>
  <c r="H100" i="1"/>
  <c r="I100" i="1"/>
  <c r="G100" i="1"/>
  <c r="J101" i="1"/>
  <c r="J102" i="1"/>
  <c r="H97" i="1"/>
  <c r="I97" i="1"/>
  <c r="G97" i="1"/>
  <c r="J99" i="1"/>
  <c r="H76" i="1"/>
  <c r="I76" i="1"/>
  <c r="G76" i="1"/>
  <c r="I65" i="1"/>
  <c r="G65" i="1"/>
  <c r="J73" i="1"/>
  <c r="J71" i="1"/>
  <c r="I58" i="1"/>
  <c r="G58" i="1"/>
  <c r="J63" i="1"/>
  <c r="J57" i="1"/>
  <c r="I36" i="1"/>
  <c r="G36" i="1"/>
  <c r="J38" i="1"/>
  <c r="J39" i="1"/>
  <c r="J40" i="1"/>
  <c r="J41" i="1"/>
  <c r="J42" i="1"/>
  <c r="J25" i="1"/>
  <c r="I22" i="1"/>
  <c r="G22" i="1"/>
  <c r="J19" i="1"/>
  <c r="G51" i="1"/>
  <c r="G50" i="1" s="1"/>
  <c r="H51" i="1"/>
  <c r="H50" i="1" s="1"/>
  <c r="I51" i="1"/>
  <c r="I50" i="1" s="1"/>
  <c r="H17" i="1"/>
  <c r="I17" i="1"/>
  <c r="G17" i="1"/>
  <c r="G14" i="1" s="1"/>
  <c r="J183" i="1"/>
  <c r="J221" i="1"/>
  <c r="I176" i="1"/>
  <c r="G176" i="1"/>
  <c r="G172" i="1"/>
  <c r="I158" i="1"/>
  <c r="I143" i="1"/>
  <c r="G143" i="1"/>
  <c r="H131" i="1"/>
  <c r="J133" i="1"/>
  <c r="I132" i="1"/>
  <c r="I131" i="1" s="1"/>
  <c r="G132" i="1"/>
  <c r="G131" i="1" s="1"/>
  <c r="J109" i="1"/>
  <c r="I92" i="1"/>
  <c r="G92" i="1"/>
  <c r="J93" i="1"/>
  <c r="H58" i="1"/>
  <c r="J29" i="1"/>
  <c r="J18" i="1"/>
  <c r="G15" i="1"/>
  <c r="H214" i="1"/>
  <c r="J216" i="1"/>
  <c r="J215" i="1"/>
  <c r="H211" i="1"/>
  <c r="J205" i="1"/>
  <c r="J206" i="1"/>
  <c r="H201" i="1"/>
  <c r="I201" i="1"/>
  <c r="G201" i="1"/>
  <c r="J203" i="1"/>
  <c r="I185" i="1"/>
  <c r="G185" i="1"/>
  <c r="H176" i="1"/>
  <c r="J153" i="1"/>
  <c r="J116" i="1"/>
  <c r="J52" i="1"/>
  <c r="J83" i="1"/>
  <c r="J84" i="1"/>
  <c r="J85" i="1"/>
  <c r="J136" i="1"/>
  <c r="J108" i="1"/>
  <c r="I15" i="1"/>
  <c r="I14" i="1" s="1"/>
  <c r="J24" i="1"/>
  <c r="J26" i="1"/>
  <c r="J27" i="1"/>
  <c r="J30" i="1"/>
  <c r="J31" i="1"/>
  <c r="J37" i="1"/>
  <c r="J35" i="1"/>
  <c r="J34" i="1"/>
  <c r="J44" i="1"/>
  <c r="J48" i="1"/>
  <c r="J60" i="1"/>
  <c r="J61" i="1"/>
  <c r="J62" i="1"/>
  <c r="J64" i="1"/>
  <c r="J66" i="1"/>
  <c r="J67" i="1"/>
  <c r="J68" i="1"/>
  <c r="J69" i="1"/>
  <c r="J70" i="1"/>
  <c r="J72" i="1"/>
  <c r="J74" i="1"/>
  <c r="J75" i="1"/>
  <c r="J78" i="1"/>
  <c r="J79" i="1"/>
  <c r="J80" i="1"/>
  <c r="J81" i="1"/>
  <c r="J87" i="1"/>
  <c r="J88" i="1"/>
  <c r="J59" i="1"/>
  <c r="J91" i="1"/>
  <c r="J96" i="1"/>
  <c r="J115" i="1"/>
  <c r="J119" i="1"/>
  <c r="J120" i="1"/>
  <c r="J114" i="1"/>
  <c r="J144" i="1"/>
  <c r="J149" i="1"/>
  <c r="J148" i="1"/>
  <c r="K148" i="1" s="1"/>
  <c r="L148" i="1" s="1"/>
  <c r="M148" i="1" s="1"/>
  <c r="N148" i="1" s="1"/>
  <c r="O148" i="1" s="1"/>
  <c r="P148" i="1" s="1"/>
  <c r="J197" i="1"/>
  <c r="J198" i="1"/>
  <c r="J229" i="1"/>
  <c r="J230" i="1"/>
  <c r="I171" i="1" l="1"/>
  <c r="G171" i="1"/>
  <c r="H171" i="1"/>
  <c r="J158" i="1"/>
  <c r="J159" i="1"/>
  <c r="J126" i="1"/>
  <c r="J100" i="1"/>
  <c r="J51" i="1"/>
  <c r="J50" i="1"/>
  <c r="J92" i="1"/>
  <c r="J132" i="1"/>
  <c r="J220" i="1"/>
  <c r="J214" i="1"/>
  <c r="J201" i="1"/>
  <c r="J204" i="1"/>
  <c r="G90" i="1"/>
  <c r="I219" i="1"/>
  <c r="G219" i="1"/>
  <c r="J217" i="1"/>
  <c r="I209" i="1"/>
  <c r="I194" i="1" s="1"/>
  <c r="I169" i="1"/>
  <c r="I168" i="1" s="1"/>
  <c r="G169" i="1"/>
  <c r="G168" i="1" s="1"/>
  <c r="J152" i="1"/>
  <c r="I150" i="1"/>
  <c r="G150" i="1"/>
  <c r="I147" i="1"/>
  <c r="G147" i="1"/>
  <c r="I145" i="1"/>
  <c r="G145" i="1"/>
  <c r="I140" i="1"/>
  <c r="G140" i="1"/>
  <c r="I137" i="1"/>
  <c r="G137" i="1"/>
  <c r="I135" i="1"/>
  <c r="G135" i="1"/>
  <c r="I124" i="1"/>
  <c r="G124" i="1"/>
  <c r="G122" i="1"/>
  <c r="I122" i="1"/>
  <c r="J123" i="1"/>
  <c r="I111" i="1"/>
  <c r="G111" i="1"/>
  <c r="I103" i="1"/>
  <c r="G103" i="1"/>
  <c r="G95" i="1"/>
  <c r="I95" i="1"/>
  <c r="I90" i="1"/>
  <c r="I86" i="1"/>
  <c r="I54" i="1" s="1"/>
  <c r="G86" i="1"/>
  <c r="G54" i="1" s="1"/>
  <c r="I89" i="1" l="1"/>
  <c r="G89" i="1"/>
  <c r="G105" i="1"/>
  <c r="I105" i="1"/>
  <c r="J131" i="1"/>
  <c r="J124" i="1"/>
  <c r="J219" i="1"/>
  <c r="J90" i="1"/>
  <c r="J95" i="1"/>
  <c r="J86" i="1"/>
  <c r="G134" i="1"/>
  <c r="I134" i="1"/>
  <c r="J135" i="1"/>
  <c r="J122" i="1"/>
  <c r="J97" i="1"/>
  <c r="I43" i="1"/>
  <c r="G43" i="1"/>
  <c r="I33" i="1"/>
  <c r="G33" i="1"/>
  <c r="I8" i="1"/>
  <c r="I7" i="1" s="1"/>
  <c r="G8" i="1"/>
  <c r="G7" i="1" s="1"/>
  <c r="J89" i="1" l="1"/>
  <c r="G32" i="1"/>
  <c r="I32" i="1"/>
  <c r="J76" i="1"/>
  <c r="J43" i="1"/>
  <c r="J65" i="1"/>
  <c r="J181" i="1"/>
  <c r="J98" i="1"/>
  <c r="J16" i="1"/>
  <c r="J15" i="1"/>
  <c r="J218" i="1"/>
  <c r="J191" i="1"/>
  <c r="J125" i="1"/>
  <c r="G47" i="1"/>
  <c r="G46" i="1" s="1"/>
  <c r="J22" i="1"/>
  <c r="J211" i="1"/>
  <c r="J56" i="1"/>
  <c r="J9" i="1"/>
  <c r="J150" i="1"/>
  <c r="J137" i="1"/>
  <c r="J170" i="1"/>
  <c r="J190" i="1"/>
  <c r="J189" i="1"/>
  <c r="J180" i="1"/>
  <c r="J179" i="1"/>
  <c r="J175" i="1"/>
  <c r="J151" i="1"/>
  <c r="J140" i="1"/>
  <c r="I47" i="1"/>
  <c r="I46" i="1" s="1"/>
  <c r="I227" i="1" s="1"/>
  <c r="J8" i="1"/>
  <c r="J10" i="1"/>
  <c r="J11" i="1"/>
  <c r="J210" i="1"/>
  <c r="J200" i="1"/>
  <c r="J168" i="1"/>
  <c r="J20" i="1"/>
  <c r="J12" i="1"/>
  <c r="J13" i="1"/>
  <c r="J23" i="1"/>
  <c r="J103" i="1"/>
  <c r="J104" i="1"/>
  <c r="J112" i="1"/>
  <c r="J139" i="1"/>
  <c r="J141" i="1"/>
  <c r="J169" i="1"/>
  <c r="I21" i="1"/>
  <c r="J7" i="1" l="1"/>
  <c r="J58" i="1"/>
  <c r="J209" i="1"/>
  <c r="J113" i="1"/>
  <c r="J36" i="1"/>
  <c r="J111" i="1"/>
  <c r="J199" i="1"/>
  <c r="G21" i="1"/>
  <c r="G227" i="1" s="1"/>
  <c r="J47" i="1"/>
  <c r="J188" i="1"/>
  <c r="J33" i="1"/>
  <c r="J17" i="1"/>
  <c r="J147" i="1"/>
  <c r="J143" i="1"/>
  <c r="J176" i="1"/>
  <c r="J55" i="1"/>
  <c r="J106" i="1"/>
  <c r="J14" i="1"/>
  <c r="J195" i="1"/>
  <c r="J21" i="1" l="1"/>
  <c r="J134" i="1"/>
  <c r="J46" i="1"/>
  <c r="J54" i="1"/>
  <c r="J105" i="1"/>
  <c r="J32" i="1"/>
  <c r="J194" i="1"/>
  <c r="J227" i="1" l="1"/>
</calcChain>
</file>

<file path=xl/sharedStrings.xml><?xml version="1.0" encoding="utf-8"?>
<sst xmlns="http://schemas.openxmlformats.org/spreadsheetml/2006/main" count="507" uniqueCount="307">
  <si>
    <t>Dział</t>
  </si>
  <si>
    <t>Rozdział</t>
  </si>
  <si>
    <t>Treść</t>
  </si>
  <si>
    <t>010</t>
  </si>
  <si>
    <t>Rolnictwo i łowiectwo</t>
  </si>
  <si>
    <t>01095</t>
  </si>
  <si>
    <t>Pozostała działalność</t>
  </si>
  <si>
    <t>600</t>
  </si>
  <si>
    <t>Transport i łączność</t>
  </si>
  <si>
    <t>60016</t>
  </si>
  <si>
    <t>Drogi publiczne gminne</t>
  </si>
  <si>
    <t>700</t>
  </si>
  <si>
    <t>Gospodarka mieszkaniowa</t>
  </si>
  <si>
    <t>70005</t>
  </si>
  <si>
    <t>Gospodarka gruntami i nieruchomościami</t>
  </si>
  <si>
    <t>750</t>
  </si>
  <si>
    <t>Administracja publiczna</t>
  </si>
  <si>
    <t>75011</t>
  </si>
  <si>
    <t>Urzędy wojewódzkie</t>
  </si>
  <si>
    <t>75023</t>
  </si>
  <si>
    <t>Urzędy gmin (miast i miast na prawach powiatu)</t>
  </si>
  <si>
    <t>8 000,00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</si>
  <si>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</si>
  <si>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</si>
  <si>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</si>
  <si>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</si>
  <si>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5 000,00</t>
  </si>
  <si>
    <t>758</t>
  </si>
  <si>
    <t>Różne rozliczenia</t>
  </si>
  <si>
    <t>801</t>
  </si>
  <si>
    <t>Oświata i wychowanie</t>
  </si>
  <si>
    <t>80101</t>
  </si>
  <si>
    <t>Szkoły podstawowe</t>
  </si>
  <si>
    <t>80103</t>
  </si>
  <si>
    <t>Oddziały przedszkolne w szkołach podstawowych</t>
  </si>
  <si>
    <t>80104</t>
  </si>
  <si>
    <t xml:space="preserve">Przedszkola </t>
  </si>
  <si>
    <t>80148</t>
  </si>
  <si>
    <t>Stołówki szkolne i przedszkolne</t>
  </si>
  <si>
    <t>2710</t>
  </si>
  <si>
    <t>852</t>
  </si>
  <si>
    <t>Pomoc społeczna</t>
  </si>
  <si>
    <t>85202</t>
  </si>
  <si>
    <t>Domy pomocy społecznej</t>
  </si>
  <si>
    <t>85213</t>
  </si>
  <si>
    <t>85214</t>
  </si>
  <si>
    <t>85216</t>
  </si>
  <si>
    <t>Zasiłki stałe</t>
  </si>
  <si>
    <t>85219</t>
  </si>
  <si>
    <t>Ośrodki pomocy społecznej</t>
  </si>
  <si>
    <t>85228</t>
  </si>
  <si>
    <t>Usługi opiekuńcze i specjalistyczne usługi opiekuńcze</t>
  </si>
  <si>
    <t>85295</t>
  </si>
  <si>
    <t>150,00</t>
  </si>
  <si>
    <t>854</t>
  </si>
  <si>
    <t>Edukacyjna opieka wychowawcza</t>
  </si>
  <si>
    <t>85415</t>
  </si>
  <si>
    <t>900</t>
  </si>
  <si>
    <t>Gospodarka komunalna i ochrona środowiska</t>
  </si>
  <si>
    <t>90001</t>
  </si>
  <si>
    <t>Gospodarka ściekowa i ochrona wód</t>
  </si>
  <si>
    <t>90002</t>
  </si>
  <si>
    <t>921</t>
  </si>
  <si>
    <t>Kultura i ochrona dziedzictwa narodowego</t>
  </si>
  <si>
    <t>92195</t>
  </si>
  <si>
    <t>Wykonanie</t>
  </si>
  <si>
    <t>%</t>
  </si>
  <si>
    <t>Plan po zmianach</t>
  </si>
  <si>
    <t>§</t>
  </si>
  <si>
    <t>1</t>
  </si>
  <si>
    <t>2</t>
  </si>
  <si>
    <t>3</t>
  </si>
  <si>
    <t>4</t>
  </si>
  <si>
    <t>5</t>
  </si>
  <si>
    <t>6</t>
  </si>
  <si>
    <t>7</t>
  </si>
  <si>
    <t>S P R A W O Z D A N  I E</t>
  </si>
  <si>
    <t>297 930,16</t>
  </si>
  <si>
    <t>517 054,82</t>
  </si>
  <si>
    <t>32 295,00</t>
  </si>
  <si>
    <t>72 000,00</t>
  </si>
  <si>
    <t>90019</t>
  </si>
  <si>
    <t>Wpływy i wydatki związane z gromadzeniem środków z opłat i kar za korzystanie ze środowiska</t>
  </si>
  <si>
    <t>491,52</t>
  </si>
  <si>
    <t>70,42</t>
  </si>
  <si>
    <t>134 090,00</t>
  </si>
  <si>
    <t>585 009,68</t>
  </si>
  <si>
    <t>544 307,36</t>
  </si>
  <si>
    <t>1 932,28</t>
  </si>
  <si>
    <t>5 304,00</t>
  </si>
  <si>
    <t>2 865 889,46</t>
  </si>
  <si>
    <t>30 203,90</t>
  </si>
  <si>
    <t>50 620,98</t>
  </si>
  <si>
    <t>126 288,04</t>
  </si>
  <si>
    <t>339 044,01</t>
  </si>
  <si>
    <t>118 462,30</t>
  </si>
  <si>
    <t>576 752,00</t>
  </si>
  <si>
    <t>85230</t>
  </si>
  <si>
    <t>Pomoc w zakresie dożywiania</t>
  </si>
  <si>
    <t>Pomoc materialna dla uczniów o charakterze socjalnym</t>
  </si>
  <si>
    <t>855</t>
  </si>
  <si>
    <t>85501</t>
  </si>
  <si>
    <t xml:space="preserve">Rodzina </t>
  </si>
  <si>
    <t>Świadczenia wychowawcze</t>
  </si>
  <si>
    <t>85502</t>
  </si>
  <si>
    <t>5 097 505,00</t>
  </si>
  <si>
    <t>8 900,00</t>
  </si>
  <si>
    <t>241 400,00</t>
  </si>
  <si>
    <t>85503</t>
  </si>
  <si>
    <t>Karta Dużej Rodziny</t>
  </si>
  <si>
    <t>Zasiłki okresowe, celowe i pomoc w naturze oraz składki na ubezpieczenia emerytalne i rentowe</t>
  </si>
  <si>
    <t>2360</t>
  </si>
  <si>
    <t>75085</t>
  </si>
  <si>
    <t>Wspólna obsługa jednostek samorządu terytorialnego</t>
  </si>
  <si>
    <t>80153</t>
  </si>
  <si>
    <t>Zapewnienie uczniom prawa do bezpłatnego dostępu do podręczników, materiałów edukacyjnych lub materiałów ćwiczeniowych</t>
  </si>
  <si>
    <t>85513</t>
  </si>
  <si>
    <t>Gospodarka odpadami komunalnymi</t>
  </si>
  <si>
    <t>90026</t>
  </si>
  <si>
    <t>Pozostałe działania związane z gospodarką odpadami</t>
  </si>
  <si>
    <t>Składki na ubezpieczenie zdrowotne opłacane za osoby pobierajace niektóre świadczenia z pomocy społecznej oraz za osoby uczestniczące w zajęciach w centrum integracji społecznej.</t>
  </si>
  <si>
    <t>60004</t>
  </si>
  <si>
    <t>Lokalny transport zbiorowy</t>
  </si>
  <si>
    <t>75814</t>
  </si>
  <si>
    <t>Różne rozliczenia finansowe</t>
  </si>
  <si>
    <t>0750</t>
  </si>
  <si>
    <t>2010</t>
  </si>
  <si>
    <t xml:space="preserve">Wpływy z najmu i dzierżawy składników majatkowych Skarbu Państwa, jednostek samorządu terytorialnego lub innych jednostek zaliczanych do sektora finansów publicznych oraz innych umów o podobnym charakterze </t>
  </si>
  <si>
    <t>0490</t>
  </si>
  <si>
    <t xml:space="preserve">Wpływy z innych lokalnych opłat pobieranych przez jednostki samorządu terytorialnego na podstawie odrębnych ustaw </t>
  </si>
  <si>
    <t>0970</t>
  </si>
  <si>
    <t>0470</t>
  </si>
  <si>
    <t>0550</t>
  </si>
  <si>
    <t>0640</t>
  </si>
  <si>
    <t>0760</t>
  </si>
  <si>
    <t>0920</t>
  </si>
  <si>
    <t>Wpływy z opłat za trwały zarząd, użytkowanie i służebności</t>
  </si>
  <si>
    <t xml:space="preserve"> Wpływy z opłat z tytułu użytkowania wieczystego nieruchomości </t>
  </si>
  <si>
    <t>Wpływy z tytułu kosztów egzekucyjnych, opłaty komorniczej i kosztów upomnień</t>
  </si>
  <si>
    <t xml:space="preserve">Wpływy z tytułu przekształcenia prawa użytkowania wieczystego w prawo własności </t>
  </si>
  <si>
    <t xml:space="preserve">Wpływy z pozostałych odsetek </t>
  </si>
  <si>
    <t xml:space="preserve">Wpływy z różnych dochodów </t>
  </si>
  <si>
    <t xml:space="preserve">Dochody jednostek samorządu terytorialnego związane z realizacją zadań z zakresu administracji rządowej oraz innych zadań zleconych ustawami </t>
  </si>
  <si>
    <t>756</t>
  </si>
  <si>
    <t>75601</t>
  </si>
  <si>
    <t>0350</t>
  </si>
  <si>
    <t xml:space="preserve">Wpływy z podatku dochodowego od osób fizycznych </t>
  </si>
  <si>
    <t>75615</t>
  </si>
  <si>
    <t xml:space="preserve">Wpływy z podatku rolnego, podatku leśnego, podatku od czynności cywilnoprawnych, podatków i opłat lokalnych od osób prawnych i innych jednostek organizacyjnych </t>
  </si>
  <si>
    <t>0310</t>
  </si>
  <si>
    <t>0320</t>
  </si>
  <si>
    <t>0330</t>
  </si>
  <si>
    <t>0340</t>
  </si>
  <si>
    <t>0500</t>
  </si>
  <si>
    <t>0910</t>
  </si>
  <si>
    <t xml:space="preserve">Wpływy z podatku od nieruchomości </t>
  </si>
  <si>
    <t xml:space="preserve">Wpływy z podatku rolnego </t>
  </si>
  <si>
    <t xml:space="preserve">Wpływy z podatku leśnego </t>
  </si>
  <si>
    <t xml:space="preserve">Wpływy z podatku od środków transportowych </t>
  </si>
  <si>
    <t xml:space="preserve">Wpływy z odsetek od nieterminowych wpłat z tytułu podatków i opłat </t>
  </si>
  <si>
    <t>75616</t>
  </si>
  <si>
    <t xml:space="preserve">Wpływy z podatku rolnego, podatku leśnego, podatku od spadków i darowizn, podatku od czynności cywilno-prawnych oraz podatków i opłat  lokalnych od osób fizycznych </t>
  </si>
  <si>
    <t>0360</t>
  </si>
  <si>
    <t>75618</t>
  </si>
  <si>
    <t>0410</t>
  </si>
  <si>
    <t>0460</t>
  </si>
  <si>
    <t>0480</t>
  </si>
  <si>
    <t xml:space="preserve">Wpływy z opłaty skarbowej </t>
  </si>
  <si>
    <t xml:space="preserve">Wpływy z opłaty eksploatacyjnej </t>
  </si>
  <si>
    <t xml:space="preserve">Wpływy z opłat za zezwolenia na sprzedaż napojów alkoholowych </t>
  </si>
  <si>
    <t>Wpływy z innych lokalnych opłat pobieranych przez jednostki samorządu terytorialnego na podstawie odrębnych ustaw</t>
  </si>
  <si>
    <t xml:space="preserve">Wpływy z tytułu kosztów egzekucyjnych, opłaty komorniczej i kosztów upomnień </t>
  </si>
  <si>
    <t>75621</t>
  </si>
  <si>
    <t xml:space="preserve">Udziały gmin w podatkach stanowiących dochód budżetu państwa </t>
  </si>
  <si>
    <t>0010</t>
  </si>
  <si>
    <t>0020</t>
  </si>
  <si>
    <t>Wpływy z podatku dochodowego od osób prawnych</t>
  </si>
  <si>
    <t>75801</t>
  </si>
  <si>
    <t>2920</t>
  </si>
  <si>
    <t>Część oświatowa subwencji ogólnej dla jednostek samorządu terytorialnego</t>
  </si>
  <si>
    <t>Subwencje ogólne z budżetu państwa</t>
  </si>
  <si>
    <t>75807</t>
  </si>
  <si>
    <t xml:space="preserve">Cześć wyrównawcza subwencji ogólnej dla gmin </t>
  </si>
  <si>
    <t>Subwencje ogólne  z budżetu państwa</t>
  </si>
  <si>
    <t>Wpływy z pozostałych odsetek</t>
  </si>
  <si>
    <t>75831</t>
  </si>
  <si>
    <t xml:space="preserve">Część równoważąca subwencji ogólnej dla gmin </t>
  </si>
  <si>
    <t xml:space="preserve">Subwencje ogólne z bużetu państwa </t>
  </si>
  <si>
    <t>2030</t>
  </si>
  <si>
    <t>0660</t>
  </si>
  <si>
    <t>0670</t>
  </si>
  <si>
    <t xml:space="preserve">Wpływy z opłat za korzystanie z wychowania przedszkolnego </t>
  </si>
  <si>
    <t>0830</t>
  </si>
  <si>
    <t xml:space="preserve">Wpływy z usług </t>
  </si>
  <si>
    <t>0940</t>
  </si>
  <si>
    <t xml:space="preserve">Wpływy z rozliczeń/zwrotów z lat ubiegłych </t>
  </si>
  <si>
    <t>2060</t>
  </si>
  <si>
    <t>6257</t>
  </si>
  <si>
    <t>90017</t>
  </si>
  <si>
    <t>2370</t>
  </si>
  <si>
    <t xml:space="preserve">Wpływy do budżetu nadwyżki środków obrotowych samorządowego zakładu budżetowego </t>
  </si>
  <si>
    <t>0690</t>
  </si>
  <si>
    <t>0960</t>
  </si>
  <si>
    <t xml:space="preserve">Dochody od osób prawnych, od osób fizycznych i od innych jednostek nieposiadających osobowości prawnej oraz wydatki związane z ich poborem </t>
  </si>
  <si>
    <t>Świadczenia rodzinne, świadczenia z funduszu alimentacyjnego oraz składki na ubezpieczenia emerytalne i rentowe z ubezpieczenia społecznego</t>
  </si>
  <si>
    <t xml:space="preserve">Wpływy  z otrzymanych spadków, zapisów i darowizn w postaci pieniężnej </t>
  </si>
  <si>
    <t>Z WYKONANIA DOCHODÓW BUDŻETU GMINY</t>
  </si>
  <si>
    <t>OGÓŁEM DOCHODY:</t>
  </si>
  <si>
    <t>w tym :</t>
  </si>
  <si>
    <t>dochody bieżące</t>
  </si>
  <si>
    <t>dochody majątkowe</t>
  </si>
  <si>
    <t>Wpływy z różnych dochodów</t>
  </si>
  <si>
    <t>0880</t>
  </si>
  <si>
    <t>Wpływy z różnych opłat</t>
  </si>
  <si>
    <t>Wpływy z opłaty prolongacyjnej</t>
  </si>
  <si>
    <t>851</t>
  </si>
  <si>
    <t>Ochrona zdrowia</t>
  </si>
  <si>
    <t>Składki na ubezpieczenie zdrowotne opłacane za osoby pobierające niektóre świadczenia rodzinne oraz za osoby pobierające zasiłki dla opiekunów</t>
  </si>
  <si>
    <t>85516</t>
  </si>
  <si>
    <t>System opieki nad dziećmi w wieku do lat 3</t>
  </si>
  <si>
    <t>90005</t>
  </si>
  <si>
    <t>Ochrona powietrza atmosferycznego i klimatu</t>
  </si>
  <si>
    <t>2460</t>
  </si>
  <si>
    <t>Dotacja celowa otrzymana z tytułu pomocy finansowej udzielanej między jednostkami samorządu terytorialnego na dofinansowanie własnych zadań bieżących</t>
  </si>
  <si>
    <t>90015</t>
  </si>
  <si>
    <t>Oświetlenie ulic, placów i dróg</t>
  </si>
  <si>
    <t>2020</t>
  </si>
  <si>
    <t>Środki otrzymane od pozostałych jednostek zaliczanych do sektora finansów publicznych na realizacje zadań bieżących jednostek zaliczanych do sektora finansów publicznych</t>
  </si>
  <si>
    <t>6300</t>
  </si>
  <si>
    <t xml:space="preserve">Wpływy z podatku od spadków i darowizn </t>
  </si>
  <si>
    <t>0950</t>
  </si>
  <si>
    <t>Wpływy z tytułu kar i odszkodowań wynikających z umów</t>
  </si>
  <si>
    <t>0270</t>
  </si>
  <si>
    <t>Wpływy z części opłaty za zezwolenie na sprzedaż napojów alkoholowych w obrocie hurtowym</t>
  </si>
  <si>
    <t>75802</t>
  </si>
  <si>
    <t>2750</t>
  </si>
  <si>
    <t>Uzupełnienie subwencji ogólnej dla jednostek samorządu terytorialnego</t>
  </si>
  <si>
    <t>Środki na uzupełnienie dochodów gmin</t>
  </si>
  <si>
    <t>85154</t>
  </si>
  <si>
    <t>Przeciwdziałanie alkoholizmowi</t>
  </si>
  <si>
    <t>853</t>
  </si>
  <si>
    <t>Pozostałe zadania w zakresie polityki społecznej</t>
  </si>
  <si>
    <t>Wpływy z otrzymanych spadków, zapisów i darowizn w postaci pieniężnej</t>
  </si>
  <si>
    <t>2400</t>
  </si>
  <si>
    <t>Wpływy do budżetu pozostałości środków finansowych gromadzonych na wydzielonym rachunku jednostki budżetowej</t>
  </si>
  <si>
    <t xml:space="preserve">Dotacja celowa otrzymana z budżetu państwa na realizację zadań bieżących z zakresu administracji rządowej oraz innych zadań zleconych gminie (związkom gmin, związkom powiatowo-gminnym) ustawami </t>
  </si>
  <si>
    <t>0620</t>
  </si>
  <si>
    <t>Wpływy z opłat za zezwolenia, akredytacje oraz opłaty ewidencyjne, w tym opłaty za częstotliwości</t>
  </si>
  <si>
    <t xml:space="preserve">Wpływy z innych opłat stanowiących dochody jednostek samorządu terytorialnego na podstawie ustaw </t>
  </si>
  <si>
    <t xml:space="preserve">Wpływy z opłat za korzystanie z wyżywienia w jednostkach realizujących zadania z zakresu wychowania przedszkolnego </t>
  </si>
  <si>
    <t>Dotacja celowa otrzymana z budżetu państwa na realizację własnych zadań bieżących gmin (związków gmin, związków powiatowo-gminnych)</t>
  </si>
  <si>
    <t xml:space="preserve">Dotacja celowa w ramach programów finansowych z udziałem środków europejskich oraz środków, o których mowa w art. 5 ust. 3 pkt 5 lit. a i b ustawy, lub płatności w ramach budżetu środków europejskich, realizowanych przez jednostki samorządu terytorialnego </t>
  </si>
  <si>
    <t>Dotacja celowa otrzymana z budżetu państwa na realizację zadań bieżących z zakresu administracji rządowej oraz innych zadań zleconych gminie (związkom gmin, związkom powiatowo-gminnym) ustawami</t>
  </si>
  <si>
    <t>za 2022 r.</t>
  </si>
  <si>
    <t>6100</t>
  </si>
  <si>
    <t>Dofinansowanie ze środków Rządowego Funduszu Inwestycji Lokalnych</t>
  </si>
  <si>
    <t>0630</t>
  </si>
  <si>
    <t>Wpływy z tytułu opłat i kosztów sądowych oraz innych opłat uiszczanych na rzecz Skarbu Państwa z tytułu postępowania sądowego i prokuratorskiego</t>
  </si>
  <si>
    <t>Wpływy z rozliczeń/zwrotów z lat ubiegłych</t>
  </si>
  <si>
    <t>2057</t>
  </si>
  <si>
    <t>Dotacja celowa w ramach programów finansowanych z udziałem środków europejskich oraz środków o których mowa w art.5 ust.3 pkt 5 lit. a i b ustawy, lub płatności w ramach budżetu środków europejskich, realizowanych przez jednostkę samorządu terytorialnego</t>
  </si>
  <si>
    <t>754</t>
  </si>
  <si>
    <t>Bezpieczeństwo publiczne i ochrona przeciwpożarowa</t>
  </si>
  <si>
    <t>75495</t>
  </si>
  <si>
    <t>2100</t>
  </si>
  <si>
    <t>Środki z Funduszu Pomocy na finansowanie lub dofinansowanie zadań bieżących w zakresie pomocy obywatelom Ukrainy</t>
  </si>
  <si>
    <t>0430</t>
  </si>
  <si>
    <t>Wpływy z opłaty targowej</t>
  </si>
  <si>
    <t>0560</t>
  </si>
  <si>
    <t>Wpływy z zaległości z tytułu podatków i opłat zniesionych</t>
  </si>
  <si>
    <t>75816</t>
  </si>
  <si>
    <t>Wpływy do rozliczenia</t>
  </si>
  <si>
    <t>6370</t>
  </si>
  <si>
    <t>Środki otrzymane z Rządowego Funduszu Polski Ład: Program Inwestycji Strategicznych na realizację zadań inwestycyjnych</t>
  </si>
  <si>
    <t>0900</t>
  </si>
  <si>
    <t>2910</t>
  </si>
  <si>
    <t>80195</t>
  </si>
  <si>
    <t>2180</t>
  </si>
  <si>
    <t>Środki z Funduszu Przeciwdziałania COVID-19 na finansowanie lub dofinansowanie realizacji zadań związanych z przeciwdziałaniem COVID-19</t>
  </si>
  <si>
    <t>85395</t>
  </si>
  <si>
    <t>Pozostała działaność</t>
  </si>
  <si>
    <t>0840</t>
  </si>
  <si>
    <t>Wpływy ze sprzedaży wyrobów</t>
  </si>
  <si>
    <t>2007</t>
  </si>
  <si>
    <t>Dotacja celowa w ramach programów finansowanych z udziałem środków europejskich oraz środków o których mowa w art.5 ust.1 pkt 3 i ust.3 pkt 5 i 6 ustawy, lub płatności w ramach budżetu środków europejskich, z wyłączeniem dochodów klasyfikowanych w pargrafie 205</t>
  </si>
  <si>
    <t>6207</t>
  </si>
  <si>
    <t>85595</t>
  </si>
  <si>
    <t>0580</t>
  </si>
  <si>
    <t>6280</t>
  </si>
  <si>
    <t>Dotacja celowa otrzymana z tytułu pomocy finansowej udzielanej między jednostkami samorządu terytorialnego na dofinansowanie własnych zadań inwestycyjnych i zakupow inwestycyjnych</t>
  </si>
  <si>
    <t>926</t>
  </si>
  <si>
    <t>Kultura fizyczna</t>
  </si>
  <si>
    <t>92695</t>
  </si>
  <si>
    <t>Dotacja celowa otrzymana z tytułu pomocy finansowej udzielanej między jednostkami samorządu terytorialnego na dofinansowanie własnych zadań inwestycyjnych i zakupów inwestycyjnych</t>
  </si>
  <si>
    <t>Wpływy z odsetek od dotacji oraz płatności wykorzystanych niezgodnie z przeznaczeniem lub wykorzystanych z naruszeniem procedur, o których mowa w art.184 ustawy, pobranych nienależnie lub w nadmiernej wysokości</t>
  </si>
  <si>
    <t>Wpływy ze zwrotów dotacji oraz płatności wykorzystanych niezgodnie z przeznaczeniem lub wykorzystanych  z naruszeniem procedur, o których mowa w art.184 ustawy, pobranych nienależnie lub w nadmiernej wysokosci</t>
  </si>
  <si>
    <t xml:space="preserve">Dotacja celowa otrzymana z budżetu państwa na zadania bieżące realizowane przez gminę na podstawie porozumień z organami administracji rządowej </t>
  </si>
  <si>
    <t>Dotacja celowa w ramach programów finansowanych z udziałem środków europejskich oraz środków o których mowa w art.5 ust.1 pkt 3 oraz ust.3 pkt 5 i 6 ustawy, lub płatności w ramach budżetu środków europejskich, z wyłączeniem dochodów klasyfikowanych w pargrafie 625</t>
  </si>
  <si>
    <t>Środki otrzymane od pozostałych jednostek zaliczanych do sektora finansów publicznych na finansowanie lub dofinansowanie kosztów realizacji inwestycji i zakupów inwestycyjnych jednostek zaliczanych do sektora finansów publicznych</t>
  </si>
  <si>
    <t>Zakłady gospodarki komunalnej</t>
  </si>
  <si>
    <t xml:space="preserve">Wpływy z najmu i dzierżawy składników majątkowych Skarbu Państwa, jednostek samorządu terytorialnego lub innych jednostek zaliczanych do sektora finansów publicznych oraz innych umów o podobnym charakterze </t>
  </si>
  <si>
    <t xml:space="preserve">Wpływy z podatku od działalności gospodarczej osób fizycznych, opłacanego w formie karty podatkowej </t>
  </si>
  <si>
    <t xml:space="preserve">Dotacja celowa otrzymana z budżetu państwa na zadania bieżące z zakresu administracji rządowej zlecone gminom (związkom gmin, związkom powiatowo-gminnym), związane z realizacją świadczenia wychowawczego stanowiącego pomoc państwa w wychowaniu dzieci </t>
  </si>
  <si>
    <t>Dotacja celowa w ramach programów finansowanych z udziałem środków europejskich oraz środków, o których mowa w art.5 ust.3 pkt 5 lit. a i b ustawy, lub płatności w ramach budżetu środków europejskich, realizowanych przez jednostki samorządu terytorialnego</t>
  </si>
  <si>
    <t xml:space="preserve">Wpływy z podatku od czynności cywilnoprawnych </t>
  </si>
  <si>
    <t>Wpływy z tytułu grzywien i innych kar pieniężnych od osób prawnych i innych jednostek organizacyjnych</t>
  </si>
  <si>
    <t>Załącznik nr 1                                                                                                                                                                                                                   do Zarządzenia nr 79/2023                                                                                                                                                                      Burmistrza Miasta i Gminy Chorzele                                                                                                                                                                    z dnia 23 marca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</si>
</sst>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Cambria"/>
      <family val="1"/>
      <charset val="238"/>
      <scheme val="major"/>
    </font>
    <font>
      <sz val="8"/>
      <color indexed="8"/>
      <name val="Cambria"/>
      <family val="1"/>
      <charset val="238"/>
      <scheme val="major"/>
    </font>
    <font>
      <b/>
      <sz val="10"/>
      <color indexed="8"/>
      <name val="Cambria"/>
      <family val="1"/>
      <charset val="238"/>
      <scheme val="major"/>
    </font>
    <font>
      <b/>
      <sz val="8"/>
      <color indexed="8"/>
      <name val="Cambria"/>
      <family val="1"/>
      <charset val="238"/>
      <scheme val="major"/>
    </font>
    <font>
      <sz val="8.25"/>
      <color indexed="8"/>
      <name val="Cambria"/>
      <family val="1"/>
      <charset val="238"/>
      <scheme val="major"/>
    </font>
    <font>
      <b/>
      <sz val="8.25"/>
      <color indexed="8"/>
      <name val="Cambria"/>
      <family val="1"/>
      <charset val="238"/>
      <scheme val="major"/>
    </font>
    <font>
      <b/>
      <sz val="9"/>
      <color indexed="8"/>
      <name val="Cambria"/>
      <family val="1"/>
      <charset val="238"/>
      <scheme val="major"/>
    </font>
    <font>
      <sz val="8.5"/>
      <color indexed="8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i/>
      <sz val="8.5"/>
      <color indexed="8"/>
      <name val="Cambria"/>
      <family val="1"/>
      <charset val="238"/>
      <scheme val="major"/>
    </font>
    <font>
      <b/>
      <sz val="8.5"/>
      <color indexed="8"/>
      <name val="Cambria"/>
      <family val="1"/>
      <charset val="238"/>
      <scheme val="major"/>
    </font>
    <font>
      <i/>
      <sz val="8.5"/>
      <color rgb="FF000000"/>
      <name val="Cambria"/>
      <family val="1"/>
      <charset val="238"/>
      <scheme val="major"/>
    </font>
    <font>
      <b/>
      <sz val="8.3000000000000007"/>
      <color indexed="8"/>
      <name val="Cambria"/>
      <family val="1"/>
      <charset val="238"/>
      <scheme val="major"/>
    </font>
    <font>
      <sz val="11"/>
      <color indexed="8"/>
      <name val="Czcionka tekstu podstawowego"/>
    </font>
    <font>
      <b/>
      <sz val="7"/>
      <color indexed="8"/>
      <name val="Cambria"/>
      <family val="1"/>
      <charset val="238"/>
      <scheme val="major"/>
    </font>
    <font>
      <sz val="8.5"/>
      <color rgb="FF000000"/>
      <name val="Cambria"/>
      <family val="1"/>
      <charset val="238"/>
      <scheme val="major"/>
    </font>
    <font>
      <b/>
      <sz val="8.5"/>
      <name val="Cambria"/>
      <family val="1"/>
      <charset val="238"/>
      <scheme val="major"/>
    </font>
    <font>
      <b/>
      <i/>
      <sz val="8.5"/>
      <color indexed="8"/>
      <name val="Cambria"/>
      <family val="1"/>
      <charset val="238"/>
      <scheme val="major"/>
    </font>
    <font>
      <sz val="8.5"/>
      <name val="Cambria"/>
      <family val="1"/>
      <charset val="238"/>
      <scheme val="major"/>
    </font>
    <font>
      <sz val="9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 applyNumberFormat="0" applyFill="0" applyBorder="0" applyAlignment="0" applyProtection="0">
      <alignment vertical="top"/>
    </xf>
    <xf numFmtId="0" fontId="16" fillId="0" borderId="0" applyNumberFormat="0" applyFill="0" applyBorder="0" applyAlignment="0" applyProtection="0"/>
  </cellStyleXfs>
  <cellXfs count="403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left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0" applyNumberFormat="1" applyFont="1" applyFill="1" applyBorder="1" applyAlignment="1" applyProtection="1">
      <alignment horizontal="left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8" fillId="4" borderId="19" xfId="0" applyNumberFormat="1" applyFont="1" applyFill="1" applyBorder="1" applyAlignment="1" applyProtection="1">
      <alignment vertical="center" wrapText="1"/>
      <protection locked="0"/>
    </xf>
    <xf numFmtId="49" fontId="9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3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49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164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4" fontId="13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1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2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3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20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28" xfId="0" applyNumberFormat="1" applyFont="1" applyFill="1" applyBorder="1" applyAlignment="1" applyProtection="1">
      <alignment horizontal="right" vertical="center" wrapText="1"/>
      <protection locked="0"/>
    </xf>
    <xf numFmtId="4" fontId="6" fillId="5" borderId="19" xfId="0" applyNumberFormat="1" applyFont="1" applyFill="1" applyBorder="1" applyAlignment="1" applyProtection="1">
      <alignment vertical="center"/>
      <protection locked="0"/>
    </xf>
    <xf numFmtId="4" fontId="10" fillId="4" borderId="1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0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10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4" borderId="9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2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17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0" fillId="5" borderId="0" xfId="0" applyNumberFormat="1" applyFont="1" applyFill="1" applyBorder="1" applyAlignment="1" applyProtection="1">
      <alignment horizontal="left"/>
      <protection locked="0"/>
    </xf>
    <xf numFmtId="49" fontId="13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6" xfId="0" applyNumberFormat="1" applyFont="1" applyFill="1" applyBorder="1" applyAlignment="1" applyProtection="1">
      <alignment horizontal="left" vertical="center" wrapText="1"/>
      <protection locked="0"/>
    </xf>
    <xf numFmtId="4" fontId="13" fillId="4" borderId="5" xfId="0" applyNumberFormat="1" applyFont="1" applyFill="1" applyBorder="1" applyAlignment="1" applyProtection="1">
      <alignment horizontal="right" vertical="center" wrapText="1"/>
      <protection locked="0"/>
    </xf>
    <xf numFmtId="164" fontId="13" fillId="4" borderId="5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8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7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7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7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3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2" xfId="0" applyNumberFormat="1" applyFont="1" applyFill="1" applyBorder="1" applyAlignment="1" applyProtection="1">
      <alignment horizontal="right" vertical="center" wrapText="1"/>
      <protection locked="0"/>
    </xf>
    <xf numFmtId="49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4" borderId="6" xfId="0" applyNumberFormat="1" applyFont="1" applyFill="1" applyBorder="1" applyAlignment="1" applyProtection="1">
      <alignment horizontal="left" vertical="center" wrapText="1"/>
      <protection locked="0"/>
    </xf>
    <xf numFmtId="4" fontId="19" fillId="4" borderId="5" xfId="0" applyNumberFormat="1" applyFont="1" applyFill="1" applyBorder="1" applyAlignment="1" applyProtection="1">
      <alignment horizontal="right" vertical="center" wrapText="1"/>
      <protection locked="0"/>
    </xf>
    <xf numFmtId="164" fontId="19" fillId="4" borderId="5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7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2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12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0" xfId="0" applyNumberFormat="1" applyFont="1" applyFill="1" applyBorder="1" applyAlignment="1" applyProtection="1">
      <alignment horizontal="left" vertical="center" wrapText="1"/>
      <protection locked="0"/>
    </xf>
    <xf numFmtId="164" fontId="10" fillId="4" borderId="0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1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0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0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6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57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57" xfId="0" applyNumberFormat="1" applyFont="1" applyFill="1" applyBorder="1" applyAlignment="1" applyProtection="1">
      <alignment horizontal="right" vertical="center" wrapText="1"/>
      <protection locked="0"/>
    </xf>
    <xf numFmtId="49" fontId="18" fillId="4" borderId="3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18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45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9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2" xfId="0" applyNumberFormat="1" applyFont="1" applyFill="1" applyBorder="1" applyAlignment="1" applyProtection="1">
      <alignment horizontal="center" vertical="center" wrapText="1"/>
      <protection locked="0"/>
    </xf>
    <xf numFmtId="164" fontId="12" fillId="4" borderId="37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41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7" xfId="0" applyNumberFormat="1" applyFont="1" applyFill="1" applyBorder="1" applyAlignment="1" applyProtection="1">
      <alignment horizontal="right" vertical="center" wrapText="1"/>
      <protection locked="0"/>
    </xf>
    <xf numFmtId="49" fontId="14" fillId="4" borderId="53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53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53" xfId="0" applyNumberFormat="1" applyFont="1" applyFill="1" applyBorder="1" applyAlignment="1" applyProtection="1">
      <alignment horizontal="right" vertical="center" wrapText="1"/>
      <protection locked="0"/>
    </xf>
    <xf numFmtId="4" fontId="20" fillId="4" borderId="54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55" xfId="0" applyNumberFormat="1" applyFont="1" applyFill="1" applyBorder="1" applyAlignment="1" applyProtection="1">
      <alignment horizontal="right" vertical="center" wrapText="1"/>
      <protection locked="0"/>
    </xf>
    <xf numFmtId="49" fontId="14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4" borderId="67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20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20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8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7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13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8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36" xfId="0" applyNumberFormat="1" applyFont="1" applyFill="1" applyBorder="1" applyAlignment="1" applyProtection="1">
      <alignment horizontal="right" vertical="center" wrapText="1"/>
      <protection locked="0"/>
    </xf>
    <xf numFmtId="0" fontId="10" fillId="5" borderId="13" xfId="0" applyNumberFormat="1" applyFont="1" applyFill="1" applyBorder="1" applyAlignment="1" applyProtection="1">
      <alignment horizontal="left"/>
      <protection locked="0"/>
    </xf>
    <xf numFmtId="49" fontId="12" fillId="4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7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10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56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24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31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38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21" xfId="0" applyNumberFormat="1" applyFont="1" applyFill="1" applyBorder="1" applyAlignment="1" applyProtection="1">
      <alignment horizontal="left" vertical="center" wrapText="1"/>
      <protection locked="0"/>
    </xf>
    <xf numFmtId="49" fontId="13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6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7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17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40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28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25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29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13" xfId="0" applyNumberFormat="1" applyFont="1" applyFill="1" applyBorder="1" applyAlignment="1" applyProtection="1">
      <alignment horizontal="right" vertical="center" wrapText="1"/>
      <protection locked="0"/>
    </xf>
    <xf numFmtId="0" fontId="10" fillId="6" borderId="58" xfId="1" applyFont="1" applyFill="1" applyBorder="1"/>
    <xf numFmtId="0" fontId="10" fillId="6" borderId="59" xfId="1" applyFont="1" applyFill="1" applyBorder="1"/>
    <xf numFmtId="0" fontId="10" fillId="6" borderId="60" xfId="1" applyFont="1" applyFill="1" applyBorder="1"/>
    <xf numFmtId="4" fontId="21" fillId="4" borderId="62" xfId="0" applyNumberFormat="1" applyFont="1" applyFill="1" applyBorder="1" applyAlignment="1" applyProtection="1">
      <alignment vertical="center" wrapText="1"/>
      <protection locked="0"/>
    </xf>
    <xf numFmtId="4" fontId="21" fillId="4" borderId="63" xfId="0" applyNumberFormat="1" applyFont="1" applyFill="1" applyBorder="1" applyAlignment="1" applyProtection="1">
      <alignment vertical="center" wrapText="1"/>
      <protection locked="0"/>
    </xf>
    <xf numFmtId="4" fontId="21" fillId="5" borderId="63" xfId="0" applyNumberFormat="1" applyFont="1" applyFill="1" applyBorder="1" applyAlignment="1" applyProtection="1">
      <alignment vertical="center"/>
      <protection locked="0"/>
    </xf>
    <xf numFmtId="164" fontId="21" fillId="4" borderId="64" xfId="0" applyNumberFormat="1" applyFont="1" applyFill="1" applyBorder="1" applyAlignment="1" applyProtection="1">
      <alignment vertical="center" wrapText="1"/>
      <protection locked="0"/>
    </xf>
    <xf numFmtId="4" fontId="21" fillId="4" borderId="65" xfId="0" applyNumberFormat="1" applyFont="1" applyFill="1" applyBorder="1" applyAlignment="1" applyProtection="1">
      <alignment vertical="center" wrapText="1"/>
      <protection locked="0"/>
    </xf>
    <xf numFmtId="4" fontId="21" fillId="4" borderId="2" xfId="0" applyNumberFormat="1" applyFont="1" applyFill="1" applyBorder="1" applyAlignment="1" applyProtection="1">
      <alignment vertical="center" wrapText="1"/>
      <protection locked="0"/>
    </xf>
    <xf numFmtId="4" fontId="21" fillId="4" borderId="16" xfId="0" applyNumberFormat="1" applyFont="1" applyFill="1" applyBorder="1" applyAlignment="1" applyProtection="1">
      <alignment vertical="center" wrapText="1"/>
      <protection locked="0"/>
    </xf>
    <xf numFmtId="164" fontId="21" fillId="4" borderId="66" xfId="0" applyNumberFormat="1" applyFont="1" applyFill="1" applyBorder="1" applyAlignment="1" applyProtection="1">
      <alignment vertical="center" wrapText="1"/>
      <protection locked="0"/>
    </xf>
    <xf numFmtId="4" fontId="21" fillId="4" borderId="42" xfId="0" applyNumberFormat="1" applyFont="1" applyFill="1" applyBorder="1" applyAlignment="1" applyProtection="1">
      <alignment vertical="center" wrapText="1"/>
      <protection locked="0"/>
    </xf>
    <xf numFmtId="4" fontId="21" fillId="5" borderId="61" xfId="0" applyNumberFormat="1" applyFont="1" applyFill="1" applyBorder="1" applyAlignment="1" applyProtection="1">
      <alignment vertical="center"/>
      <protection locked="0"/>
    </xf>
    <xf numFmtId="164" fontId="21" fillId="4" borderId="43" xfId="0" applyNumberFormat="1" applyFont="1" applyFill="1" applyBorder="1" applyAlignment="1" applyProtection="1">
      <alignment vertical="center" wrapText="1"/>
      <protection locked="0"/>
    </xf>
    <xf numFmtId="0" fontId="10" fillId="0" borderId="0" xfId="0" applyNumberFormat="1" applyFont="1" applyFill="1" applyBorder="1" applyAlignment="1" applyProtection="1">
      <alignment horizontal="center" vertical="center"/>
      <protection locked="0"/>
    </xf>
    <xf numFmtId="49" fontId="18" fillId="4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30" xfId="0" applyNumberFormat="1" applyFont="1" applyFill="1" applyBorder="1" applyAlignment="1" applyProtection="1">
      <alignment horizontal="left" vertical="center" wrapText="1"/>
      <protection locked="0"/>
    </xf>
    <xf numFmtId="164" fontId="10" fillId="4" borderId="24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3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4" xfId="0" applyNumberFormat="1" applyFont="1" applyFill="1" applyBorder="1" applyAlignment="1" applyProtection="1">
      <alignment horizontal="left" vertical="center" wrapText="1"/>
      <protection locked="0"/>
    </xf>
    <xf numFmtId="4" fontId="12" fillId="2" borderId="24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41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24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24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29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71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5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5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4" borderId="4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0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72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27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20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68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0" applyNumberFormat="1" applyFont="1" applyFill="1" applyBorder="1" applyAlignment="1" applyProtection="1">
      <alignment horizontal="left"/>
      <protection locked="0"/>
    </xf>
    <xf numFmtId="49" fontId="12" fillId="4" borderId="69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69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69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36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36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28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6" xfId="0" applyNumberFormat="1" applyFont="1" applyFill="1" applyBorder="1" applyAlignment="1" applyProtection="1">
      <alignment horizontal="right" vertical="center" wrapText="1"/>
      <protection locked="0"/>
    </xf>
    <xf numFmtId="49" fontId="18" fillId="4" borderId="74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70" xfId="0" applyNumberFormat="1" applyFont="1" applyFill="1" applyBorder="1" applyAlignment="1" applyProtection="1">
      <alignment horizontal="center" vertical="center" wrapText="1"/>
      <protection locked="0"/>
    </xf>
    <xf numFmtId="164" fontId="12" fillId="4" borderId="71" xfId="0" applyNumberFormat="1" applyFont="1" applyFill="1" applyBorder="1" applyAlignment="1" applyProtection="1">
      <alignment horizontal="right" vertical="center" wrapText="1"/>
      <protection locked="0"/>
    </xf>
    <xf numFmtId="49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12" fillId="2" borderId="70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41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24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0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11" xfId="0" applyNumberFormat="1" applyFont="1" applyFill="1" applyBorder="1" applyAlignment="1" applyProtection="1">
      <alignment horizontal="left" vertical="center" wrapText="1"/>
      <protection locked="0"/>
    </xf>
    <xf numFmtId="4" fontId="13" fillId="4" borderId="78" xfId="0" applyNumberFormat="1" applyFont="1" applyFill="1" applyBorder="1" applyAlignment="1" applyProtection="1">
      <alignment horizontal="right" vertical="center" wrapText="1"/>
      <protection locked="0"/>
    </xf>
    <xf numFmtId="164" fontId="13" fillId="4" borderId="78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72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0" xfId="0" applyNumberFormat="1" applyFont="1" applyFill="1" applyBorder="1" applyAlignment="1" applyProtection="1">
      <alignment horizontal="left"/>
      <protection locked="0"/>
    </xf>
    <xf numFmtId="0" fontId="22" fillId="0" borderId="0" xfId="0" applyNumberFormat="1" applyFont="1" applyFill="1" applyBorder="1" applyAlignment="1" applyProtection="1">
      <alignment horizontal="left"/>
      <protection locked="0"/>
    </xf>
    <xf numFmtId="4" fontId="21" fillId="4" borderId="2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16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30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79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6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79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80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16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2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6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3" xfId="0" applyNumberFormat="1" applyFont="1" applyFill="1" applyBorder="1" applyAlignment="1" applyProtection="1">
      <alignment horizontal="left"/>
      <protection locked="0"/>
    </xf>
    <xf numFmtId="49" fontId="10" fillId="4" borderId="4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69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70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81" xfId="0" applyNumberFormat="1" applyFont="1" applyFill="1" applyBorder="1" applyAlignment="1" applyProtection="1">
      <alignment horizontal="right" vertical="center" wrapText="1"/>
      <protection locked="0"/>
    </xf>
    <xf numFmtId="4" fontId="13" fillId="4" borderId="11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25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25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38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83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25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84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82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30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56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85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85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2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86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24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0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41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87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87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73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73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90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89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61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38" xfId="0" applyNumberFormat="1" applyFont="1" applyFill="1" applyBorder="1" applyAlignment="1" applyProtection="1">
      <alignment horizontal="left" vertical="center" wrapText="1"/>
      <protection locked="0"/>
    </xf>
    <xf numFmtId="4" fontId="10" fillId="4" borderId="22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93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10" fillId="2" borderId="30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30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36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13" fillId="4" borderId="69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73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69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95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5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94" xfId="0" applyNumberFormat="1" applyFont="1" applyFill="1" applyBorder="1" applyAlignment="1" applyProtection="1">
      <alignment horizontal="center" vertical="center" wrapText="1"/>
      <protection locked="0"/>
    </xf>
    <xf numFmtId="49" fontId="14" fillId="4" borderId="94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95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33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96" xfId="0" applyNumberFormat="1" applyFont="1" applyFill="1" applyBorder="1" applyAlignment="1" applyProtection="1">
      <alignment horizontal="left" vertical="center" wrapText="1"/>
      <protection locked="0"/>
    </xf>
    <xf numFmtId="164" fontId="12" fillId="4" borderId="86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92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13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13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83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73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70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85" xfId="0" applyNumberFormat="1" applyFont="1" applyFill="1" applyBorder="1" applyAlignment="1" applyProtection="1">
      <alignment horizontal="right" vertical="center" wrapText="1"/>
      <protection locked="0"/>
    </xf>
    <xf numFmtId="49" fontId="9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97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73" xfId="0" applyNumberFormat="1" applyFont="1" applyFill="1" applyBorder="1" applyAlignment="1" applyProtection="1">
      <alignment horizontal="right" vertical="center" wrapText="1"/>
      <protection locked="0"/>
    </xf>
    <xf numFmtId="0" fontId="10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9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9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67" xfId="0" applyNumberFormat="1" applyFont="1" applyFill="1" applyBorder="1" applyAlignment="1" applyProtection="1">
      <alignment horizontal="left" vertical="center" wrapText="1"/>
      <protection locked="0"/>
    </xf>
    <xf numFmtId="164" fontId="4" fillId="4" borderId="29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29" xfId="0" applyNumberFormat="1" applyFont="1" applyFill="1" applyBorder="1" applyAlignment="1" applyProtection="1">
      <alignment horizontal="left" vertical="center" wrapText="1"/>
      <protection locked="0"/>
    </xf>
    <xf numFmtId="49" fontId="10" fillId="4" borderId="99" xfId="0" applyNumberFormat="1" applyFont="1" applyFill="1" applyBorder="1" applyAlignment="1" applyProtection="1">
      <alignment horizontal="center" vertical="center" wrapText="1"/>
      <protection locked="0"/>
    </xf>
    <xf numFmtId="164" fontId="13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3" fillId="4" borderId="100" xfId="0" applyNumberFormat="1" applyFont="1" applyFill="1" applyBorder="1" applyAlignment="1" applyProtection="1">
      <alignment horizontal="left" vertical="center" wrapText="1"/>
      <protection locked="0"/>
    </xf>
    <xf numFmtId="49" fontId="12" fillId="4" borderId="88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91" xfId="0" applyNumberFormat="1" applyFont="1" applyFill="1" applyBorder="1" applyAlignment="1" applyProtection="1">
      <alignment horizontal="left" vertical="center" wrapText="1"/>
      <protection locked="0"/>
    </xf>
    <xf numFmtId="4" fontId="12" fillId="4" borderId="8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6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0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17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17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40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6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6" xfId="0" applyNumberFormat="1" applyFont="1" applyFill="1" applyBorder="1" applyAlignment="1" applyProtection="1">
      <alignment horizontal="right" vertical="center" wrapText="1"/>
      <protection locked="0"/>
    </xf>
    <xf numFmtId="4" fontId="13" fillId="4" borderId="39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91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92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6" xfId="0" applyNumberFormat="1" applyFont="1" applyFill="1" applyBorder="1" applyAlignment="1" applyProtection="1">
      <alignment horizontal="right" vertical="center" wrapText="1"/>
      <protection locked="0"/>
    </xf>
    <xf numFmtId="4" fontId="19" fillId="4" borderId="39" xfId="0" applyNumberFormat="1" applyFont="1" applyFill="1" applyBorder="1" applyAlignment="1" applyProtection="1">
      <alignment horizontal="right" vertical="center" wrapText="1"/>
      <protection locked="0"/>
    </xf>
    <xf numFmtId="49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8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7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8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4" xfId="0" applyNumberFormat="1" applyFont="1" applyFill="1" applyBorder="1" applyAlignment="1" applyProtection="1">
      <alignment horizontal="right" vertical="center" wrapText="1"/>
      <protection locked="0"/>
    </xf>
    <xf numFmtId="49" fontId="10" fillId="4" borderId="80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2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49" fontId="17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13" fillId="4" borderId="46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7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38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49" fontId="5" fillId="2" borderId="0" xfId="0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 applyAlignment="1" applyProtection="1">
      <alignment horizontal="left" wrapText="1"/>
      <protection locked="0"/>
    </xf>
    <xf numFmtId="4" fontId="13" fillId="4" borderId="21" xfId="0" applyNumberFormat="1" applyFont="1" applyFill="1" applyBorder="1" applyAlignment="1" applyProtection="1">
      <alignment horizontal="right" vertical="center" wrapText="1"/>
      <protection locked="0"/>
    </xf>
    <xf numFmtId="4" fontId="13" fillId="4" borderId="47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28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69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70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75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76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52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34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9" xfId="0" applyNumberFormat="1" applyFont="1" applyFill="1" applyBorder="1" applyAlignment="1" applyProtection="1">
      <alignment horizontal="center" vertical="center" wrapText="1"/>
      <protection locked="0"/>
    </xf>
    <xf numFmtId="4" fontId="10" fillId="4" borderId="3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1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28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35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11" xfId="0" applyNumberFormat="1" applyFont="1" applyFill="1" applyBorder="1" applyAlignment="1" applyProtection="1">
      <alignment horizontal="right" vertical="center" wrapText="1"/>
      <protection locked="0"/>
    </xf>
    <xf numFmtId="4" fontId="13" fillId="4" borderId="77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8" xfId="0" applyNumberFormat="1" applyFont="1" applyFill="1" applyBorder="1" applyAlignment="1" applyProtection="1">
      <alignment horizontal="right" vertical="center" wrapText="1"/>
      <protection locked="0"/>
    </xf>
    <xf numFmtId="4" fontId="12" fillId="4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9" fillId="4" borderId="48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49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50" xfId="0" applyNumberFormat="1" applyFont="1" applyFill="1" applyBorder="1" applyAlignment="1" applyProtection="1">
      <alignment horizontal="center" vertical="center" wrapText="1"/>
      <protection locked="0"/>
    </xf>
    <xf numFmtId="4" fontId="15" fillId="4" borderId="51" xfId="0" applyNumberFormat="1" applyFont="1" applyFill="1" applyBorder="1" applyAlignment="1" applyProtection="1">
      <alignment vertical="center" wrapText="1"/>
      <protection locked="0"/>
    </xf>
    <xf numFmtId="4" fontId="15" fillId="4" borderId="49" xfId="0" applyNumberFormat="1" applyFont="1" applyFill="1" applyBorder="1" applyAlignment="1" applyProtection="1">
      <alignment vertical="center" wrapText="1"/>
      <protection locked="0"/>
    </xf>
    <xf numFmtId="4" fontId="13" fillId="4" borderId="44" xfId="0" applyNumberFormat="1" applyFont="1" applyFill="1" applyBorder="1" applyAlignment="1" applyProtection="1">
      <alignment horizontal="right" vertical="center" wrapText="1"/>
      <protection locked="0"/>
    </xf>
    <xf numFmtId="49" fontId="13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2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5"/>
  <sheetViews>
    <sheetView showGridLines="0" tabSelected="1" view="pageLayout" topLeftCell="A121" zoomScale="85" zoomScaleNormal="112" zoomScaleSheetLayoutView="85" zoomScalePageLayoutView="85" workbookViewId="0">
      <selection activeCell="F235" sqref="F235"/>
    </sheetView>
  </sheetViews>
  <sheetFormatPr defaultRowHeight="13.2"/>
  <cols>
    <col min="1" max="1" width="2.42578125" customWidth="1"/>
    <col min="2" max="2" width="5.28515625" customWidth="1"/>
    <col min="3" max="3" width="8.28515625" customWidth="1"/>
    <col min="4" max="4" width="1.140625" hidden="1" customWidth="1"/>
    <col min="5" max="5" width="6" customWidth="1"/>
    <col min="6" max="6" width="49.42578125" customWidth="1"/>
    <col min="7" max="7" width="14.42578125" customWidth="1"/>
    <col min="8" max="8" width="1.140625" hidden="1" customWidth="1"/>
    <col min="9" max="9" width="14.5703125" customWidth="1"/>
    <col min="10" max="10" width="9.42578125" customWidth="1"/>
    <col min="11" max="16" width="9.28515625" hidden="1" customWidth="1"/>
  </cols>
  <sheetData>
    <row r="1" spans="1:16" ht="57.6" customHeight="1">
      <c r="A1" s="357"/>
      <c r="B1" s="357"/>
      <c r="C1" s="357"/>
      <c r="D1" s="357"/>
      <c r="E1" s="357"/>
      <c r="F1" s="357"/>
      <c r="G1" s="357"/>
      <c r="H1" s="357"/>
      <c r="I1" s="368" t="s">
        <v>306</v>
      </c>
      <c r="J1" s="368"/>
      <c r="K1" s="368"/>
      <c r="L1" s="368"/>
      <c r="M1" s="368"/>
      <c r="N1" s="368"/>
      <c r="O1" s="368"/>
      <c r="P1" s="368"/>
    </row>
    <row r="2" spans="1:16" ht="19.5" customHeight="1">
      <c r="A2" s="366" t="s">
        <v>76</v>
      </c>
      <c r="B2" s="366"/>
      <c r="C2" s="366"/>
      <c r="D2" s="366"/>
      <c r="E2" s="366"/>
      <c r="F2" s="366"/>
      <c r="G2" s="366"/>
      <c r="H2" s="366"/>
      <c r="I2" s="366"/>
      <c r="J2" s="366"/>
      <c r="K2" s="1"/>
      <c r="L2" s="1"/>
      <c r="M2" s="1"/>
      <c r="N2" s="1"/>
      <c r="O2" s="1"/>
      <c r="P2" s="1"/>
    </row>
    <row r="3" spans="1:16" ht="13.5" customHeight="1">
      <c r="A3" s="366" t="s">
        <v>206</v>
      </c>
      <c r="B3" s="366"/>
      <c r="C3" s="366"/>
      <c r="D3" s="366"/>
      <c r="E3" s="366"/>
      <c r="F3" s="366"/>
      <c r="G3" s="366"/>
      <c r="H3" s="366"/>
      <c r="I3" s="366"/>
      <c r="J3" s="366"/>
      <c r="K3" s="1"/>
      <c r="L3" s="1"/>
      <c r="M3" s="1"/>
      <c r="N3" s="1"/>
      <c r="O3" s="1"/>
      <c r="P3" s="1"/>
    </row>
    <row r="4" spans="1:16" ht="15.75" customHeight="1">
      <c r="A4" s="367" t="s">
        <v>253</v>
      </c>
      <c r="B4" s="367"/>
      <c r="C4" s="367"/>
      <c r="D4" s="367"/>
      <c r="E4" s="367"/>
      <c r="F4" s="367"/>
      <c r="G4" s="367"/>
      <c r="H4" s="367"/>
      <c r="I4" s="367"/>
      <c r="J4" s="367"/>
    </row>
    <row r="5" spans="1:16" ht="30" customHeight="1">
      <c r="A5" s="16"/>
      <c r="B5" s="49" t="s">
        <v>0</v>
      </c>
      <c r="C5" s="358" t="s">
        <v>1</v>
      </c>
      <c r="D5" s="358"/>
      <c r="E5" s="17" t="s">
        <v>68</v>
      </c>
      <c r="F5" s="17" t="s">
        <v>2</v>
      </c>
      <c r="G5" s="359" t="s">
        <v>67</v>
      </c>
      <c r="H5" s="360"/>
      <c r="I5" s="2" t="s">
        <v>65</v>
      </c>
      <c r="J5" s="4" t="s">
        <v>66</v>
      </c>
    </row>
    <row r="6" spans="1:16" ht="12.75" customHeight="1">
      <c r="A6" s="16"/>
      <c r="B6" s="17" t="s">
        <v>69</v>
      </c>
      <c r="C6" s="17" t="s">
        <v>70</v>
      </c>
      <c r="D6" s="17"/>
      <c r="E6" s="17" t="s">
        <v>71</v>
      </c>
      <c r="F6" s="17" t="s">
        <v>72</v>
      </c>
      <c r="G6" s="18" t="s">
        <v>73</v>
      </c>
      <c r="H6" s="18"/>
      <c r="I6" s="2" t="s">
        <v>74</v>
      </c>
      <c r="J6" s="2" t="s">
        <v>75</v>
      </c>
    </row>
    <row r="7" spans="1:16" ht="17.100000000000001" customHeight="1" thickBot="1">
      <c r="A7" s="50"/>
      <c r="B7" s="51" t="s">
        <v>3</v>
      </c>
      <c r="C7" s="361"/>
      <c r="D7" s="362"/>
      <c r="E7" s="51"/>
      <c r="F7" s="52" t="s">
        <v>4</v>
      </c>
      <c r="G7" s="22">
        <f>SUM(G8)</f>
        <v>1669690.5</v>
      </c>
      <c r="H7" s="23" t="s">
        <v>86</v>
      </c>
      <c r="I7" s="53">
        <f>SUM(I8)</f>
        <v>1669690.5</v>
      </c>
      <c r="J7" s="54">
        <f>SUM(I7/G7)</f>
        <v>1</v>
      </c>
    </row>
    <row r="8" spans="1:16" ht="15" customHeight="1" thickTop="1">
      <c r="A8" s="50"/>
      <c r="B8" s="5"/>
      <c r="C8" s="339" t="s">
        <v>5</v>
      </c>
      <c r="D8" s="339"/>
      <c r="E8" s="55"/>
      <c r="F8" s="56" t="s">
        <v>6</v>
      </c>
      <c r="G8" s="25">
        <f>SUM(G9+G10)</f>
        <v>1669690.5</v>
      </c>
      <c r="H8" s="26" t="s">
        <v>87</v>
      </c>
      <c r="I8" s="57">
        <f>SUM(I9+I10)</f>
        <v>1669690.5</v>
      </c>
      <c r="J8" s="58">
        <f t="shared" ref="J8:J20" si="0">I8/G8</f>
        <v>1</v>
      </c>
    </row>
    <row r="9" spans="1:16" ht="56.25" customHeight="1">
      <c r="A9" s="50"/>
      <c r="B9" s="5"/>
      <c r="C9" s="44"/>
      <c r="D9" s="44"/>
      <c r="E9" s="5" t="s">
        <v>125</v>
      </c>
      <c r="F9" s="9" t="s">
        <v>127</v>
      </c>
      <c r="G9" s="27">
        <v>41904.82</v>
      </c>
      <c r="H9" s="26"/>
      <c r="I9" s="35">
        <v>41904.82</v>
      </c>
      <c r="J9" s="43">
        <f t="shared" si="0"/>
        <v>1</v>
      </c>
    </row>
    <row r="10" spans="1:16" ht="59.4" customHeight="1">
      <c r="A10" s="50"/>
      <c r="B10" s="5"/>
      <c r="C10" s="44"/>
      <c r="D10" s="44"/>
      <c r="E10" s="5" t="s">
        <v>126</v>
      </c>
      <c r="F10" s="15" t="s">
        <v>245</v>
      </c>
      <c r="G10" s="24">
        <v>1627785.68</v>
      </c>
      <c r="H10" s="26" t="s">
        <v>83</v>
      </c>
      <c r="I10" s="35">
        <v>1627785.68</v>
      </c>
      <c r="J10" s="19">
        <f t="shared" si="0"/>
        <v>1</v>
      </c>
    </row>
    <row r="11" spans="1:16" ht="7.5" hidden="1" customHeight="1">
      <c r="A11" s="50"/>
      <c r="B11" s="5"/>
      <c r="C11" s="44"/>
      <c r="D11" s="44"/>
      <c r="E11" s="5"/>
      <c r="F11" s="15"/>
      <c r="G11" s="24"/>
      <c r="H11" s="26" t="s">
        <v>84</v>
      </c>
      <c r="I11" s="35"/>
      <c r="J11" s="19" t="e">
        <f t="shared" si="0"/>
        <v>#DIV/0!</v>
      </c>
    </row>
    <row r="12" spans="1:16" ht="16.5" hidden="1" customHeight="1">
      <c r="A12" s="50"/>
      <c r="B12" s="5"/>
      <c r="C12" s="340"/>
      <c r="D12" s="340"/>
      <c r="E12" s="5"/>
      <c r="F12" s="15"/>
      <c r="G12" s="24"/>
      <c r="H12" s="26" t="s">
        <v>88</v>
      </c>
      <c r="I12" s="35"/>
      <c r="J12" s="19" t="e">
        <f t="shared" si="0"/>
        <v>#DIV/0!</v>
      </c>
    </row>
    <row r="13" spans="1:16" ht="16.5" hidden="1" customHeight="1">
      <c r="A13" s="50"/>
      <c r="B13" s="5"/>
      <c r="C13" s="340"/>
      <c r="D13" s="340"/>
      <c r="E13" s="5"/>
      <c r="F13" s="15"/>
      <c r="G13" s="24"/>
      <c r="H13" s="26" t="s">
        <v>89</v>
      </c>
      <c r="I13" s="35"/>
      <c r="J13" s="19" t="e">
        <f t="shared" si="0"/>
        <v>#DIV/0!</v>
      </c>
    </row>
    <row r="14" spans="1:16" ht="17.100000000000001" customHeight="1" thickBot="1">
      <c r="A14" s="50"/>
      <c r="B14" s="51" t="s">
        <v>7</v>
      </c>
      <c r="C14" s="342"/>
      <c r="D14" s="342"/>
      <c r="E14" s="51"/>
      <c r="F14" s="52" t="s">
        <v>8</v>
      </c>
      <c r="G14" s="343">
        <f>SUM(G15+G17)</f>
        <v>2820921.63</v>
      </c>
      <c r="H14" s="344"/>
      <c r="I14" s="53">
        <f>SUM(I15+I17)</f>
        <v>2820930.63</v>
      </c>
      <c r="J14" s="54">
        <f t="shared" si="0"/>
        <v>1.0000031904466626</v>
      </c>
    </row>
    <row r="15" spans="1:16" ht="17.100000000000001" customHeight="1" thickTop="1">
      <c r="A15" s="50"/>
      <c r="B15" s="59"/>
      <c r="C15" s="60" t="s">
        <v>121</v>
      </c>
      <c r="D15" s="61"/>
      <c r="E15" s="61"/>
      <c r="F15" s="62" t="s">
        <v>122</v>
      </c>
      <c r="G15" s="63">
        <f>SUM(G16)</f>
        <v>1120</v>
      </c>
      <c r="H15" s="63"/>
      <c r="I15" s="63">
        <f>SUM(I16:I16)</f>
        <v>1129</v>
      </c>
      <c r="J15" s="64">
        <f>SUM(I15/G15)</f>
        <v>1.0080357142857144</v>
      </c>
    </row>
    <row r="16" spans="1:16" ht="28.2" customHeight="1">
      <c r="A16" s="50"/>
      <c r="B16" s="59"/>
      <c r="C16" s="65"/>
      <c r="D16" s="65"/>
      <c r="E16" s="170" t="s">
        <v>246</v>
      </c>
      <c r="F16" s="101" t="s">
        <v>247</v>
      </c>
      <c r="G16" s="38">
        <v>1120</v>
      </c>
      <c r="H16" s="38"/>
      <c r="I16" s="38">
        <v>1129</v>
      </c>
      <c r="J16" s="137">
        <f>SUM(I16/G16)</f>
        <v>1.0080357142857144</v>
      </c>
    </row>
    <row r="17" spans="1:10" ht="17.100000000000001" customHeight="1">
      <c r="A17" s="50"/>
      <c r="B17" s="84"/>
      <c r="C17" s="363" t="s">
        <v>9</v>
      </c>
      <c r="D17" s="363"/>
      <c r="E17" s="85"/>
      <c r="F17" s="130" t="s">
        <v>10</v>
      </c>
      <c r="G17" s="99">
        <f>SUM(G18:G20)</f>
        <v>2819801.63</v>
      </c>
      <c r="H17" s="99">
        <f>SUM(H18:H20)</f>
        <v>0</v>
      </c>
      <c r="I17" s="99">
        <f>SUM(I18:I20)</f>
        <v>2819801.63</v>
      </c>
      <c r="J17" s="58">
        <f t="shared" si="0"/>
        <v>1</v>
      </c>
    </row>
    <row r="18" spans="1:10" ht="22.2" customHeight="1">
      <c r="A18" s="50"/>
      <c r="B18" s="5"/>
      <c r="C18" s="44"/>
      <c r="D18" s="44"/>
      <c r="E18" s="81" t="s">
        <v>230</v>
      </c>
      <c r="F18" s="15" t="s">
        <v>231</v>
      </c>
      <c r="G18" s="24">
        <v>8375</v>
      </c>
      <c r="H18" s="24"/>
      <c r="I18" s="35">
        <v>8375</v>
      </c>
      <c r="J18" s="19">
        <f>SUM(I18/G18)</f>
        <v>1</v>
      </c>
    </row>
    <row r="19" spans="1:10" ht="22.2" customHeight="1">
      <c r="A19" s="50"/>
      <c r="B19" s="5"/>
      <c r="C19" s="44"/>
      <c r="D19" s="44"/>
      <c r="E19" s="81" t="s">
        <v>254</v>
      </c>
      <c r="F19" s="15" t="s">
        <v>255</v>
      </c>
      <c r="G19" s="24">
        <v>1727045.51</v>
      </c>
      <c r="H19" s="24"/>
      <c r="I19" s="35">
        <v>1727045.51</v>
      </c>
      <c r="J19" s="19">
        <f>SUM(I19/G19)</f>
        <v>1</v>
      </c>
    </row>
    <row r="20" spans="1:10" ht="48" customHeight="1">
      <c r="A20" s="50"/>
      <c r="B20" s="5"/>
      <c r="C20" s="5"/>
      <c r="D20" s="5"/>
      <c r="E20" s="169">
        <v>6300</v>
      </c>
      <c r="F20" s="15" t="s">
        <v>293</v>
      </c>
      <c r="G20" s="24">
        <v>1084381.1200000001</v>
      </c>
      <c r="H20" s="27" t="s">
        <v>90</v>
      </c>
      <c r="I20" s="35">
        <v>1084381.1200000001</v>
      </c>
      <c r="J20" s="19">
        <f t="shared" si="0"/>
        <v>1</v>
      </c>
    </row>
    <row r="21" spans="1:10" ht="15" customHeight="1" thickBot="1">
      <c r="A21" s="50"/>
      <c r="B21" s="71" t="s">
        <v>11</v>
      </c>
      <c r="C21" s="349"/>
      <c r="D21" s="349"/>
      <c r="E21" s="71"/>
      <c r="F21" s="72" t="s">
        <v>12</v>
      </c>
      <c r="G21" s="347">
        <f>G22</f>
        <v>209136.41000000003</v>
      </c>
      <c r="H21" s="348"/>
      <c r="I21" s="73">
        <f>I22</f>
        <v>224624.11000000004</v>
      </c>
      <c r="J21" s="74">
        <f t="shared" ref="J21:J32" si="1">I21/G21</f>
        <v>1.0740554932543789</v>
      </c>
    </row>
    <row r="22" spans="1:10" ht="14.4" customHeight="1" thickTop="1">
      <c r="A22" s="50"/>
      <c r="B22" s="5"/>
      <c r="C22" s="352" t="s">
        <v>13</v>
      </c>
      <c r="D22" s="352"/>
      <c r="E22" s="61"/>
      <c r="F22" s="75" t="s">
        <v>14</v>
      </c>
      <c r="G22" s="364">
        <f>SUM(G23+G24+G25+G26+G27+G29+G30+G31)</f>
        <v>209136.41000000003</v>
      </c>
      <c r="H22" s="365"/>
      <c r="I22" s="76">
        <f>SUM(I23+I24+I25+I26+I27+I29+I30+I31)</f>
        <v>224624.11000000004</v>
      </c>
      <c r="J22" s="77">
        <f t="shared" si="1"/>
        <v>1.0740554932543789</v>
      </c>
    </row>
    <row r="23" spans="1:10" ht="24" customHeight="1">
      <c r="A23" s="50"/>
      <c r="B23" s="5"/>
      <c r="C23" s="340"/>
      <c r="D23" s="340"/>
      <c r="E23" s="5" t="s">
        <v>131</v>
      </c>
      <c r="F23" s="15" t="s">
        <v>136</v>
      </c>
      <c r="G23" s="350">
        <v>34081.75</v>
      </c>
      <c r="H23" s="351"/>
      <c r="I23" s="35">
        <v>34081.75</v>
      </c>
      <c r="J23" s="19">
        <f t="shared" si="1"/>
        <v>1</v>
      </c>
    </row>
    <row r="24" spans="1:10" ht="24.75" customHeight="1">
      <c r="A24" s="50"/>
      <c r="B24" s="5"/>
      <c r="C24" s="5"/>
      <c r="D24" s="5"/>
      <c r="E24" s="5" t="s">
        <v>132</v>
      </c>
      <c r="F24" s="15" t="s">
        <v>137</v>
      </c>
      <c r="G24" s="32">
        <v>5953.89</v>
      </c>
      <c r="H24" s="41"/>
      <c r="I24" s="35">
        <v>5953.89</v>
      </c>
      <c r="J24" s="19">
        <f t="shared" si="1"/>
        <v>1</v>
      </c>
    </row>
    <row r="25" spans="1:10" ht="41.4" customHeight="1">
      <c r="A25" s="50"/>
      <c r="B25" s="5"/>
      <c r="C25" s="5"/>
      <c r="D25" s="5"/>
      <c r="E25" s="5" t="s">
        <v>256</v>
      </c>
      <c r="F25" s="15" t="s">
        <v>257</v>
      </c>
      <c r="G25" s="32">
        <v>3917</v>
      </c>
      <c r="H25" s="41"/>
      <c r="I25" s="35">
        <v>3917</v>
      </c>
      <c r="J25" s="19">
        <f t="shared" si="1"/>
        <v>1</v>
      </c>
    </row>
    <row r="26" spans="1:10" ht="57" customHeight="1">
      <c r="A26" s="50"/>
      <c r="B26" s="5"/>
      <c r="C26" s="5"/>
      <c r="D26" s="5"/>
      <c r="E26" s="5" t="s">
        <v>125</v>
      </c>
      <c r="F26" s="15" t="s">
        <v>300</v>
      </c>
      <c r="G26" s="32">
        <v>125000</v>
      </c>
      <c r="H26" s="41"/>
      <c r="I26" s="35">
        <v>140222.20000000001</v>
      </c>
      <c r="J26" s="19">
        <f t="shared" si="1"/>
        <v>1.1217776000000002</v>
      </c>
    </row>
    <row r="27" spans="1:10" ht="34.950000000000003" customHeight="1">
      <c r="A27" s="50"/>
      <c r="B27" s="5"/>
      <c r="C27" s="5"/>
      <c r="D27" s="5"/>
      <c r="E27" s="5" t="s">
        <v>134</v>
      </c>
      <c r="F27" s="15" t="s">
        <v>139</v>
      </c>
      <c r="G27" s="32">
        <v>949.2</v>
      </c>
      <c r="H27" s="41"/>
      <c r="I27" s="35">
        <v>949.2</v>
      </c>
      <c r="J27" s="19">
        <f t="shared" si="1"/>
        <v>1</v>
      </c>
    </row>
    <row r="28" spans="1:10" ht="22.95" customHeight="1">
      <c r="A28" s="50"/>
      <c r="B28" s="171" t="s">
        <v>69</v>
      </c>
      <c r="C28" s="171" t="s">
        <v>70</v>
      </c>
      <c r="D28" s="171"/>
      <c r="E28" s="171" t="s">
        <v>71</v>
      </c>
      <c r="F28" s="171" t="s">
        <v>72</v>
      </c>
      <c r="G28" s="172" t="s">
        <v>73</v>
      </c>
      <c r="H28" s="172"/>
      <c r="I28" s="173" t="s">
        <v>74</v>
      </c>
      <c r="J28" s="173" t="s">
        <v>75</v>
      </c>
    </row>
    <row r="29" spans="1:10" ht="15.6" customHeight="1">
      <c r="A29" s="50"/>
      <c r="B29" s="5"/>
      <c r="C29" s="5"/>
      <c r="D29" s="5"/>
      <c r="E29" s="5" t="s">
        <v>135</v>
      </c>
      <c r="F29" s="15" t="s">
        <v>184</v>
      </c>
      <c r="G29" s="32">
        <v>3740</v>
      </c>
      <c r="H29" s="41"/>
      <c r="I29" s="35">
        <v>3805.5</v>
      </c>
      <c r="J29" s="19">
        <f t="shared" si="1"/>
        <v>1.0175133689839573</v>
      </c>
    </row>
    <row r="30" spans="1:10" ht="22.2" customHeight="1">
      <c r="A30" s="50"/>
      <c r="B30" s="5"/>
      <c r="C30" s="5"/>
      <c r="D30" s="5"/>
      <c r="E30" s="5" t="s">
        <v>230</v>
      </c>
      <c r="F30" s="15" t="s">
        <v>231</v>
      </c>
      <c r="G30" s="32">
        <v>34494.57</v>
      </c>
      <c r="H30" s="41"/>
      <c r="I30" s="35">
        <v>34494.57</v>
      </c>
      <c r="J30" s="19">
        <f t="shared" si="1"/>
        <v>1</v>
      </c>
    </row>
    <row r="31" spans="1:10" ht="15" customHeight="1">
      <c r="A31" s="50"/>
      <c r="B31" s="5"/>
      <c r="C31" s="5"/>
      <c r="D31" s="5"/>
      <c r="E31" s="5" t="s">
        <v>130</v>
      </c>
      <c r="F31" s="15" t="s">
        <v>141</v>
      </c>
      <c r="G31" s="32">
        <v>1000</v>
      </c>
      <c r="H31" s="41"/>
      <c r="I31" s="35">
        <v>1200</v>
      </c>
      <c r="J31" s="19">
        <f t="shared" si="1"/>
        <v>1.2</v>
      </c>
    </row>
    <row r="32" spans="1:10" ht="17.100000000000001" customHeight="1" thickBot="1">
      <c r="A32" s="50"/>
      <c r="B32" s="51" t="s">
        <v>15</v>
      </c>
      <c r="C32" s="342"/>
      <c r="D32" s="342"/>
      <c r="E32" s="51"/>
      <c r="F32" s="52" t="s">
        <v>16</v>
      </c>
      <c r="G32" s="343">
        <f>SUM(G43+G36+G33)</f>
        <v>619635.21</v>
      </c>
      <c r="H32" s="344"/>
      <c r="I32" s="53">
        <f>SUM(I36+I43+I33)</f>
        <v>620555.12</v>
      </c>
      <c r="J32" s="54">
        <f t="shared" si="1"/>
        <v>1.0014845993015795</v>
      </c>
    </row>
    <row r="33" spans="1:16" ht="17.100000000000001" customHeight="1" thickTop="1">
      <c r="A33" s="50"/>
      <c r="B33" s="5"/>
      <c r="C33" s="352" t="s">
        <v>17</v>
      </c>
      <c r="D33" s="352"/>
      <c r="E33" s="61"/>
      <c r="F33" s="75" t="s">
        <v>18</v>
      </c>
      <c r="G33" s="335">
        <f>SUM(G34+G35)</f>
        <v>93567.82</v>
      </c>
      <c r="H33" s="336"/>
      <c r="I33" s="78">
        <f>SUM(I34+I35)</f>
        <v>93569.37000000001</v>
      </c>
      <c r="J33" s="79">
        <f>I33/G33</f>
        <v>1.0000165655243438</v>
      </c>
    </row>
    <row r="34" spans="1:16" ht="57" customHeight="1">
      <c r="A34" s="50"/>
      <c r="B34" s="5"/>
      <c r="C34" s="44"/>
      <c r="D34" s="44"/>
      <c r="E34" s="5" t="s">
        <v>126</v>
      </c>
      <c r="F34" s="15" t="s">
        <v>245</v>
      </c>
      <c r="G34" s="32">
        <v>93543.02</v>
      </c>
      <c r="H34" s="41"/>
      <c r="I34" s="35">
        <v>93543.02</v>
      </c>
      <c r="J34" s="19">
        <f>SUM(I34/G34)</f>
        <v>1</v>
      </c>
    </row>
    <row r="35" spans="1:16" ht="34.950000000000003" customHeight="1">
      <c r="A35" s="50"/>
      <c r="B35" s="5"/>
      <c r="C35" s="340"/>
      <c r="D35" s="340"/>
      <c r="E35" s="5" t="s">
        <v>111</v>
      </c>
      <c r="F35" s="15" t="s">
        <v>142</v>
      </c>
      <c r="G35" s="350">
        <v>24.8</v>
      </c>
      <c r="H35" s="351"/>
      <c r="I35" s="35">
        <v>26.35</v>
      </c>
      <c r="J35" s="19">
        <f>SUM(I35/G35)</f>
        <v>1.0625</v>
      </c>
    </row>
    <row r="36" spans="1:16" ht="16.2" customHeight="1">
      <c r="A36" s="50"/>
      <c r="B36" s="5"/>
      <c r="C36" s="339" t="s">
        <v>19</v>
      </c>
      <c r="D36" s="339"/>
      <c r="E36" s="55"/>
      <c r="F36" s="56" t="s">
        <v>20</v>
      </c>
      <c r="G36" s="353">
        <f>SUM(G37:G42)</f>
        <v>526007.39</v>
      </c>
      <c r="H36" s="354"/>
      <c r="I36" s="57">
        <f>SUM(I37:I42)</f>
        <v>526919.75</v>
      </c>
      <c r="J36" s="135">
        <f t="shared" ref="J36" si="2">I36/G36</f>
        <v>1.0017345003460882</v>
      </c>
    </row>
    <row r="37" spans="1:16" ht="18" customHeight="1">
      <c r="A37" s="50"/>
      <c r="B37" s="84"/>
      <c r="C37" s="355"/>
      <c r="D37" s="356"/>
      <c r="E37" s="239" t="s">
        <v>135</v>
      </c>
      <c r="F37" s="241" t="s">
        <v>184</v>
      </c>
      <c r="G37" s="242">
        <v>584</v>
      </c>
      <c r="H37" s="244" t="s">
        <v>26</v>
      </c>
      <c r="I37" s="216">
        <v>584</v>
      </c>
      <c r="J37" s="43">
        <f>SUM(I37/G37)</f>
        <v>1</v>
      </c>
      <c r="P37" s="246"/>
    </row>
    <row r="38" spans="1:16" ht="18" customHeight="1">
      <c r="A38" s="50"/>
      <c r="B38" s="84"/>
      <c r="C38" s="93"/>
      <c r="D38" s="81"/>
      <c r="E38" s="93" t="s">
        <v>194</v>
      </c>
      <c r="F38" s="240" t="s">
        <v>258</v>
      </c>
      <c r="G38" s="243">
        <v>436.39</v>
      </c>
      <c r="H38" s="28"/>
      <c r="I38" s="245">
        <v>438.7</v>
      </c>
      <c r="J38" s="19">
        <f t="shared" ref="J38:J42" si="3">SUM(I38/G38)</f>
        <v>1.0052934301885927</v>
      </c>
      <c r="P38" s="246"/>
    </row>
    <row r="39" spans="1:16" ht="24" customHeight="1">
      <c r="A39" s="50"/>
      <c r="B39" s="84"/>
      <c r="C39" s="93"/>
      <c r="D39" s="81"/>
      <c r="E39" s="93" t="s">
        <v>202</v>
      </c>
      <c r="F39" s="240" t="s">
        <v>242</v>
      </c>
      <c r="G39" s="243">
        <v>700</v>
      </c>
      <c r="H39" s="28"/>
      <c r="I39" s="245">
        <v>700</v>
      </c>
      <c r="J39" s="19">
        <f t="shared" si="3"/>
        <v>1</v>
      </c>
      <c r="P39" s="246"/>
    </row>
    <row r="40" spans="1:16" ht="18" customHeight="1">
      <c r="A40" s="50"/>
      <c r="B40" s="84"/>
      <c r="C40" s="93"/>
      <c r="D40" s="81"/>
      <c r="E40" s="93" t="s">
        <v>130</v>
      </c>
      <c r="F40" s="240" t="s">
        <v>211</v>
      </c>
      <c r="G40" s="243">
        <v>222037</v>
      </c>
      <c r="H40" s="28"/>
      <c r="I40" s="245">
        <v>222947.05</v>
      </c>
      <c r="J40" s="19">
        <f t="shared" si="3"/>
        <v>1.0040986412174546</v>
      </c>
      <c r="P40" s="246"/>
    </row>
    <row r="41" spans="1:16" ht="70.2" customHeight="1">
      <c r="A41" s="50"/>
      <c r="B41" s="84"/>
      <c r="C41" s="93"/>
      <c r="D41" s="81"/>
      <c r="E41" s="93" t="s">
        <v>259</v>
      </c>
      <c r="F41" s="240" t="s">
        <v>260</v>
      </c>
      <c r="G41" s="243">
        <v>228612.5</v>
      </c>
      <c r="H41" s="28"/>
      <c r="I41" s="245">
        <v>228612.5</v>
      </c>
      <c r="J41" s="19">
        <f t="shared" si="3"/>
        <v>1</v>
      </c>
      <c r="P41" s="246"/>
    </row>
    <row r="42" spans="1:16" ht="67.2" customHeight="1">
      <c r="A42" s="50"/>
      <c r="B42" s="84"/>
      <c r="C42" s="93"/>
      <c r="D42" s="81"/>
      <c r="E42" s="93" t="s">
        <v>197</v>
      </c>
      <c r="F42" s="240" t="s">
        <v>303</v>
      </c>
      <c r="G42" s="243">
        <v>73637.5</v>
      </c>
      <c r="H42" s="28"/>
      <c r="I42" s="245">
        <v>73637.5</v>
      </c>
      <c r="J42" s="19">
        <f t="shared" si="3"/>
        <v>1</v>
      </c>
      <c r="P42" s="246"/>
    </row>
    <row r="43" spans="1:16" ht="16.95" customHeight="1">
      <c r="A43" s="50"/>
      <c r="B43" s="84"/>
      <c r="C43" s="85" t="s">
        <v>112</v>
      </c>
      <c r="D43" s="85"/>
      <c r="E43" s="85"/>
      <c r="F43" s="130" t="s">
        <v>113</v>
      </c>
      <c r="G43" s="57">
        <f>SUM(G44)</f>
        <v>60</v>
      </c>
      <c r="H43" s="57"/>
      <c r="I43" s="57">
        <f>SUM(I44)</f>
        <v>66</v>
      </c>
      <c r="J43" s="58">
        <f>SUM(I43/G43)</f>
        <v>1.1000000000000001</v>
      </c>
      <c r="P43" s="246"/>
    </row>
    <row r="44" spans="1:16" ht="16.2" customHeight="1">
      <c r="A44" s="50"/>
      <c r="B44" s="5"/>
      <c r="C44" s="326"/>
      <c r="D44" s="81"/>
      <c r="E44" s="187" t="s">
        <v>130</v>
      </c>
      <c r="F44" s="325" t="s">
        <v>141</v>
      </c>
      <c r="G44" s="153">
        <v>60</v>
      </c>
      <c r="H44" s="90"/>
      <c r="I44" s="153">
        <v>66</v>
      </c>
      <c r="J44" s="324">
        <f>SUM(I44/G44)</f>
        <v>1.1000000000000001</v>
      </c>
      <c r="P44" s="246"/>
    </row>
    <row r="45" spans="1:16" ht="16.2" customHeight="1">
      <c r="A45" s="50"/>
      <c r="B45" s="5"/>
      <c r="C45" s="5"/>
      <c r="D45" s="84"/>
      <c r="E45" s="322"/>
      <c r="F45" s="323"/>
      <c r="G45" s="90"/>
      <c r="H45" s="90"/>
      <c r="I45" s="245"/>
      <c r="J45" s="250"/>
    </row>
    <row r="46" spans="1:16" ht="30" customHeight="1" thickBot="1">
      <c r="A46" s="50"/>
      <c r="B46" s="51" t="s">
        <v>22</v>
      </c>
      <c r="C46" s="342"/>
      <c r="D46" s="342"/>
      <c r="E46" s="51"/>
      <c r="F46" s="52" t="s">
        <v>23</v>
      </c>
      <c r="G46" s="343">
        <f>SUM(G47)</f>
        <v>2049</v>
      </c>
      <c r="H46" s="344"/>
      <c r="I46" s="53">
        <f>SUM(I47)</f>
        <v>2049</v>
      </c>
      <c r="J46" s="54">
        <f t="shared" ref="J46:J47" si="4">I46/G46</f>
        <v>1</v>
      </c>
    </row>
    <row r="47" spans="1:16" ht="26.25" customHeight="1" thickTop="1">
      <c r="A47" s="50"/>
      <c r="B47" s="5"/>
      <c r="C47" s="334" t="s">
        <v>24</v>
      </c>
      <c r="D47" s="334"/>
      <c r="E47" s="146"/>
      <c r="F47" s="147" t="s">
        <v>25</v>
      </c>
      <c r="G47" s="335">
        <f>SUM(G48:H48)</f>
        <v>2049</v>
      </c>
      <c r="H47" s="336"/>
      <c r="I47" s="78">
        <f>SUM(I48:I48)</f>
        <v>2049</v>
      </c>
      <c r="J47" s="79">
        <f t="shared" si="4"/>
        <v>1</v>
      </c>
    </row>
    <row r="48" spans="1:16" ht="56.25" customHeight="1">
      <c r="A48" s="50"/>
      <c r="B48" s="93"/>
      <c r="C48" s="337"/>
      <c r="D48" s="338"/>
      <c r="E48" s="93" t="s">
        <v>126</v>
      </c>
      <c r="F48" s="240" t="s">
        <v>245</v>
      </c>
      <c r="G48" s="332">
        <v>2049</v>
      </c>
      <c r="H48" s="333"/>
      <c r="I48" s="245">
        <v>2049</v>
      </c>
      <c r="J48" s="19">
        <f>SUM(I48/G48)</f>
        <v>1</v>
      </c>
    </row>
    <row r="49" spans="1:10" ht="16.2" customHeight="1">
      <c r="A49" s="50"/>
      <c r="B49" s="320"/>
      <c r="C49" s="320"/>
      <c r="D49" s="320"/>
      <c r="E49" s="320"/>
      <c r="F49" s="320"/>
      <c r="G49" s="321"/>
      <c r="H49" s="321"/>
      <c r="I49" s="316"/>
      <c r="J49" s="316"/>
    </row>
    <row r="50" spans="1:10" ht="24" customHeight="1" thickBot="1">
      <c r="A50" s="50"/>
      <c r="B50" s="183" t="s">
        <v>261</v>
      </c>
      <c r="C50" s="183"/>
      <c r="D50" s="183"/>
      <c r="E50" s="183"/>
      <c r="F50" s="184" t="s">
        <v>262</v>
      </c>
      <c r="G50" s="53">
        <f>SUM(G51)</f>
        <v>4758.8100000000004</v>
      </c>
      <c r="H50" s="53">
        <f t="shared" ref="H50:I50" si="5">SUM(H51)</f>
        <v>0</v>
      </c>
      <c r="I50" s="53">
        <f t="shared" si="5"/>
        <v>4758.8100000000004</v>
      </c>
      <c r="J50" s="54">
        <f t="shared" ref="J50:J52" si="6">SUM(I50/G50)</f>
        <v>1</v>
      </c>
    </row>
    <row r="51" spans="1:10" ht="16.2" customHeight="1" thickTop="1">
      <c r="A51" s="50"/>
      <c r="B51" s="5"/>
      <c r="C51" s="178" t="s">
        <v>263</v>
      </c>
      <c r="D51" s="178"/>
      <c r="E51" s="178"/>
      <c r="F51" s="185" t="s">
        <v>6</v>
      </c>
      <c r="G51" s="186">
        <f>SUM(G52)</f>
        <v>4758.8100000000004</v>
      </c>
      <c r="H51" s="186">
        <f t="shared" ref="H51:I51" si="7">SUM(H52)</f>
        <v>0</v>
      </c>
      <c r="I51" s="186">
        <f t="shared" si="7"/>
        <v>4758.8100000000004</v>
      </c>
      <c r="J51" s="77">
        <f t="shared" si="6"/>
        <v>1</v>
      </c>
    </row>
    <row r="52" spans="1:10" ht="47.4" customHeight="1">
      <c r="A52" s="50"/>
      <c r="B52" s="5"/>
      <c r="C52" s="5"/>
      <c r="D52" s="5"/>
      <c r="E52" s="5" t="s">
        <v>264</v>
      </c>
      <c r="F52" s="15" t="s">
        <v>265</v>
      </c>
      <c r="G52" s="32">
        <v>4758.8100000000004</v>
      </c>
      <c r="H52" s="41"/>
      <c r="I52" s="35">
        <v>4758.8100000000004</v>
      </c>
      <c r="J52" s="19">
        <f t="shared" si="6"/>
        <v>1</v>
      </c>
    </row>
    <row r="53" spans="1:10" ht="19.95" customHeight="1">
      <c r="A53" s="50"/>
      <c r="B53" s="231" t="s">
        <v>69</v>
      </c>
      <c r="C53" s="231" t="s">
        <v>70</v>
      </c>
      <c r="D53" s="231"/>
      <c r="E53" s="231" t="s">
        <v>71</v>
      </c>
      <c r="F53" s="231" t="s">
        <v>72</v>
      </c>
      <c r="G53" s="232" t="s">
        <v>73</v>
      </c>
      <c r="H53" s="232"/>
      <c r="I53" s="173" t="s">
        <v>74</v>
      </c>
      <c r="J53" s="173" t="s">
        <v>75</v>
      </c>
    </row>
    <row r="54" spans="1:10" ht="37.950000000000003" customHeight="1" thickBot="1">
      <c r="A54" s="50"/>
      <c r="B54" s="51" t="s">
        <v>143</v>
      </c>
      <c r="C54" s="342"/>
      <c r="D54" s="342"/>
      <c r="E54" s="51"/>
      <c r="F54" s="52" t="s">
        <v>203</v>
      </c>
      <c r="G54" s="343">
        <f>SUM(G55+G58+G65+G76+G86)</f>
        <v>15138554.810000001</v>
      </c>
      <c r="H54" s="344"/>
      <c r="I54" s="53">
        <f>SUM(I55+I58+I65+I76+I86)</f>
        <v>15265509.109999999</v>
      </c>
      <c r="J54" s="54">
        <f t="shared" ref="J54:J106" si="8">I54/G54</f>
        <v>1.0083861571724229</v>
      </c>
    </row>
    <row r="55" spans="1:10" ht="21" customHeight="1" thickTop="1">
      <c r="A55" s="50"/>
      <c r="B55" s="5"/>
      <c r="C55" s="334" t="s">
        <v>144</v>
      </c>
      <c r="D55" s="334"/>
      <c r="E55" s="146"/>
      <c r="F55" s="147" t="s">
        <v>146</v>
      </c>
      <c r="G55" s="335">
        <f>SUM(G56:G57)</f>
        <v>14631</v>
      </c>
      <c r="H55" s="336"/>
      <c r="I55" s="78">
        <f>SUM(I56:I57)</f>
        <v>15154.71</v>
      </c>
      <c r="J55" s="79">
        <f t="shared" si="8"/>
        <v>1.0357945458273528</v>
      </c>
    </row>
    <row r="56" spans="1:10" ht="31.95" customHeight="1">
      <c r="A56" s="50"/>
      <c r="B56" s="5"/>
      <c r="C56" s="44"/>
      <c r="D56" s="44"/>
      <c r="E56" s="84" t="s">
        <v>145</v>
      </c>
      <c r="F56" s="285" t="s">
        <v>301</v>
      </c>
      <c r="G56" s="284">
        <v>14610</v>
      </c>
      <c r="H56" s="132"/>
      <c r="I56" s="35">
        <v>15133.71</v>
      </c>
      <c r="J56" s="19">
        <f>I56/G56</f>
        <v>1.0358459958932238</v>
      </c>
    </row>
    <row r="57" spans="1:10" ht="31.95" customHeight="1">
      <c r="A57" s="50"/>
      <c r="B57" s="5"/>
      <c r="C57" s="44"/>
      <c r="D57" s="44"/>
      <c r="E57" s="84" t="s">
        <v>154</v>
      </c>
      <c r="F57" s="286" t="s">
        <v>159</v>
      </c>
      <c r="G57" s="90">
        <v>21</v>
      </c>
      <c r="H57" s="251"/>
      <c r="I57" s="35">
        <v>21</v>
      </c>
      <c r="J57" s="19">
        <f>I57/G57</f>
        <v>1</v>
      </c>
    </row>
    <row r="58" spans="1:10" ht="41.4" customHeight="1">
      <c r="A58" s="50"/>
      <c r="B58" s="5"/>
      <c r="C58" s="339" t="s">
        <v>147</v>
      </c>
      <c r="D58" s="339"/>
      <c r="E58" s="55"/>
      <c r="F58" s="283" t="s">
        <v>148</v>
      </c>
      <c r="G58" s="94">
        <f>SUM(G59:G64)</f>
        <v>3775244</v>
      </c>
      <c r="H58" s="94">
        <f t="shared" ref="H58" si="9">SUM(H59+H60+H61+H62+H64)</f>
        <v>0</v>
      </c>
      <c r="I58" s="94">
        <f>SUM(I59:I64)</f>
        <v>3880421.57</v>
      </c>
      <c r="J58" s="95">
        <f t="shared" si="8"/>
        <v>1.0278598072071632</v>
      </c>
    </row>
    <row r="59" spans="1:10" ht="18" customHeight="1">
      <c r="A59" s="50"/>
      <c r="B59" s="5"/>
      <c r="C59" s="44"/>
      <c r="D59" s="44"/>
      <c r="E59" s="5" t="s">
        <v>149</v>
      </c>
      <c r="F59" s="96" t="s">
        <v>155</v>
      </c>
      <c r="G59" s="28">
        <v>3357722</v>
      </c>
      <c r="H59" s="28"/>
      <c r="I59" s="35">
        <v>3462900</v>
      </c>
      <c r="J59" s="19">
        <f>SUM(I59/G59)</f>
        <v>1.0313242132612528</v>
      </c>
    </row>
    <row r="60" spans="1:10" ht="18" customHeight="1">
      <c r="A60" s="50"/>
      <c r="B60" s="5"/>
      <c r="C60" s="44"/>
      <c r="D60" s="44"/>
      <c r="E60" s="5" t="s">
        <v>150</v>
      </c>
      <c r="F60" s="15" t="s">
        <v>156</v>
      </c>
      <c r="G60" s="28">
        <v>3303</v>
      </c>
      <c r="H60" s="28"/>
      <c r="I60" s="35">
        <v>3303</v>
      </c>
      <c r="J60" s="19">
        <f t="shared" ref="J60:J89" si="10">SUM(I60/G60)</f>
        <v>1</v>
      </c>
    </row>
    <row r="61" spans="1:10" ht="18" customHeight="1">
      <c r="A61" s="50"/>
      <c r="B61" s="5"/>
      <c r="C61" s="44"/>
      <c r="D61" s="44"/>
      <c r="E61" s="5" t="s">
        <v>151</v>
      </c>
      <c r="F61" s="15" t="s">
        <v>157</v>
      </c>
      <c r="G61" s="28">
        <v>362766</v>
      </c>
      <c r="H61" s="28"/>
      <c r="I61" s="35">
        <v>362766</v>
      </c>
      <c r="J61" s="19">
        <f t="shared" si="10"/>
        <v>1</v>
      </c>
    </row>
    <row r="62" spans="1:10" ht="15" customHeight="1">
      <c r="A62" s="50"/>
      <c r="B62" s="5"/>
      <c r="C62" s="44"/>
      <c r="D62" s="44"/>
      <c r="E62" s="5" t="s">
        <v>152</v>
      </c>
      <c r="F62" s="15" t="s">
        <v>158</v>
      </c>
      <c r="G62" s="28">
        <v>49249</v>
      </c>
      <c r="H62" s="28"/>
      <c r="I62" s="35">
        <v>49249</v>
      </c>
      <c r="J62" s="19">
        <f t="shared" si="10"/>
        <v>1</v>
      </c>
    </row>
    <row r="63" spans="1:10" ht="21" customHeight="1">
      <c r="A63" s="50"/>
      <c r="B63" s="5"/>
      <c r="C63" s="44"/>
      <c r="D63" s="44"/>
      <c r="E63" s="5" t="s">
        <v>133</v>
      </c>
      <c r="F63" s="15" t="s">
        <v>171</v>
      </c>
      <c r="G63" s="28">
        <v>80</v>
      </c>
      <c r="H63" s="28"/>
      <c r="I63" s="35">
        <v>80</v>
      </c>
      <c r="J63" s="19">
        <f t="shared" si="10"/>
        <v>1</v>
      </c>
    </row>
    <row r="64" spans="1:10" ht="24.75" customHeight="1">
      <c r="A64" s="50"/>
      <c r="B64" s="5"/>
      <c r="C64" s="5"/>
      <c r="D64" s="5"/>
      <c r="E64" s="10" t="s">
        <v>154</v>
      </c>
      <c r="F64" s="11" t="s">
        <v>159</v>
      </c>
      <c r="G64" s="24">
        <v>2124</v>
      </c>
      <c r="H64" s="97"/>
      <c r="I64" s="35">
        <v>2123.5700000000002</v>
      </c>
      <c r="J64" s="19">
        <f t="shared" si="10"/>
        <v>0.99979755178907725</v>
      </c>
    </row>
    <row r="65" spans="1:10" ht="51.6" customHeight="1">
      <c r="A65" s="50"/>
      <c r="B65" s="84"/>
      <c r="C65" s="85" t="s">
        <v>160</v>
      </c>
      <c r="D65" s="87"/>
      <c r="E65" s="98"/>
      <c r="F65" s="47" t="s">
        <v>161</v>
      </c>
      <c r="G65" s="99">
        <f>SUM(G66:G75)</f>
        <v>3334488.6500000004</v>
      </c>
      <c r="H65" s="99"/>
      <c r="I65" s="57">
        <f>SUM(I66:I75)</f>
        <v>3355184.15</v>
      </c>
      <c r="J65" s="58">
        <f t="shared" si="10"/>
        <v>1.006206498858528</v>
      </c>
    </row>
    <row r="66" spans="1:10" ht="16.5" customHeight="1">
      <c r="A66" s="50"/>
      <c r="B66" s="84"/>
      <c r="C66" s="100"/>
      <c r="D66" s="5"/>
      <c r="E66" s="10" t="s">
        <v>149</v>
      </c>
      <c r="F66" s="101" t="s">
        <v>155</v>
      </c>
      <c r="G66" s="24">
        <v>1492759.98</v>
      </c>
      <c r="H66" s="97"/>
      <c r="I66" s="35">
        <v>1508028.17</v>
      </c>
      <c r="J66" s="19">
        <f t="shared" si="10"/>
        <v>1.0102281613953772</v>
      </c>
    </row>
    <row r="67" spans="1:10" ht="16.5" customHeight="1">
      <c r="A67" s="50"/>
      <c r="B67" s="84"/>
      <c r="C67" s="102"/>
      <c r="D67" s="5"/>
      <c r="E67" s="10" t="s">
        <v>150</v>
      </c>
      <c r="F67" s="15" t="s">
        <v>156</v>
      </c>
      <c r="G67" s="24">
        <v>727286</v>
      </c>
      <c r="H67" s="97"/>
      <c r="I67" s="35">
        <v>729206.2</v>
      </c>
      <c r="J67" s="19">
        <f t="shared" si="10"/>
        <v>1.0026402268158605</v>
      </c>
    </row>
    <row r="68" spans="1:10" ht="16.5" customHeight="1">
      <c r="A68" s="50"/>
      <c r="B68" s="84"/>
      <c r="C68" s="102"/>
      <c r="D68" s="5"/>
      <c r="E68" s="10" t="s">
        <v>151</v>
      </c>
      <c r="F68" s="15" t="s">
        <v>157</v>
      </c>
      <c r="G68" s="24">
        <v>150425</v>
      </c>
      <c r="H68" s="97"/>
      <c r="I68" s="35">
        <v>151085.07999999999</v>
      </c>
      <c r="J68" s="19">
        <f t="shared" si="10"/>
        <v>1.0043881003822501</v>
      </c>
    </row>
    <row r="69" spans="1:10">
      <c r="A69" s="50"/>
      <c r="B69" s="84"/>
      <c r="C69" s="102"/>
      <c r="D69" s="5"/>
      <c r="E69" s="10" t="s">
        <v>152</v>
      </c>
      <c r="F69" s="15" t="s">
        <v>158</v>
      </c>
      <c r="G69" s="24">
        <v>288954.96999999997</v>
      </c>
      <c r="H69" s="97"/>
      <c r="I69" s="35">
        <v>289104.5</v>
      </c>
      <c r="J69" s="19">
        <f t="shared" si="10"/>
        <v>1.000517485475332</v>
      </c>
    </row>
    <row r="70" spans="1:10">
      <c r="A70" s="50"/>
      <c r="B70" s="84"/>
      <c r="C70" s="102"/>
      <c r="D70" s="5"/>
      <c r="E70" s="10" t="s">
        <v>162</v>
      </c>
      <c r="F70" s="15" t="s">
        <v>229</v>
      </c>
      <c r="G70" s="24">
        <v>170483</v>
      </c>
      <c r="H70" s="97"/>
      <c r="I70" s="35">
        <v>166142</v>
      </c>
      <c r="J70" s="19">
        <f t="shared" si="10"/>
        <v>0.97453705061501739</v>
      </c>
    </row>
    <row r="71" spans="1:10">
      <c r="A71" s="50"/>
      <c r="B71" s="84"/>
      <c r="C71" s="102"/>
      <c r="D71" s="5"/>
      <c r="E71" s="10" t="s">
        <v>266</v>
      </c>
      <c r="F71" s="15" t="s">
        <v>267</v>
      </c>
      <c r="G71" s="24">
        <v>84500</v>
      </c>
      <c r="H71" s="97"/>
      <c r="I71" s="35">
        <v>84725</v>
      </c>
      <c r="J71" s="19">
        <f t="shared" si="10"/>
        <v>1.0026627218934911</v>
      </c>
    </row>
    <row r="72" spans="1:10" ht="19.95" customHeight="1">
      <c r="A72" s="50"/>
      <c r="B72" s="84"/>
      <c r="C72" s="102"/>
      <c r="D72" s="5"/>
      <c r="E72" s="10" t="s">
        <v>153</v>
      </c>
      <c r="F72" s="15" t="s">
        <v>304</v>
      </c>
      <c r="G72" s="24">
        <v>393000</v>
      </c>
      <c r="H72" s="97"/>
      <c r="I72" s="235">
        <v>399016.88</v>
      </c>
      <c r="J72" s="19">
        <f t="shared" si="10"/>
        <v>1.0153101272264631</v>
      </c>
    </row>
    <row r="73" spans="1:10" ht="19.95" customHeight="1">
      <c r="A73" s="50"/>
      <c r="B73" s="84"/>
      <c r="C73" s="102"/>
      <c r="D73" s="5"/>
      <c r="E73" s="10" t="s">
        <v>268</v>
      </c>
      <c r="F73" s="15" t="s">
        <v>269</v>
      </c>
      <c r="G73" s="24">
        <v>652.70000000000005</v>
      </c>
      <c r="H73" s="97"/>
      <c r="I73" s="235">
        <v>652.70000000000005</v>
      </c>
      <c r="J73" s="19">
        <f t="shared" si="10"/>
        <v>1</v>
      </c>
    </row>
    <row r="74" spans="1:10" ht="22.2" customHeight="1">
      <c r="A74" s="50"/>
      <c r="B74" s="84"/>
      <c r="C74" s="102"/>
      <c r="D74" s="5"/>
      <c r="E74" s="10" t="s">
        <v>133</v>
      </c>
      <c r="F74" s="15" t="s">
        <v>171</v>
      </c>
      <c r="G74" s="24">
        <v>8914</v>
      </c>
      <c r="H74" s="97"/>
      <c r="I74" s="35">
        <v>9473.5499999999993</v>
      </c>
      <c r="J74" s="19">
        <f t="shared" si="10"/>
        <v>1.0627720439757684</v>
      </c>
    </row>
    <row r="75" spans="1:10" ht="28.95" customHeight="1">
      <c r="A75" s="50"/>
      <c r="B75" s="84"/>
      <c r="C75" s="102"/>
      <c r="D75" s="5"/>
      <c r="E75" s="10" t="s">
        <v>154</v>
      </c>
      <c r="F75" s="11" t="s">
        <v>159</v>
      </c>
      <c r="G75" s="24">
        <v>17513</v>
      </c>
      <c r="H75" s="97"/>
      <c r="I75" s="35">
        <v>17750.07</v>
      </c>
      <c r="J75" s="19">
        <f t="shared" si="10"/>
        <v>1.0135368012333694</v>
      </c>
    </row>
    <row r="76" spans="1:10" ht="30" customHeight="1">
      <c r="A76" s="50"/>
      <c r="B76" s="84"/>
      <c r="C76" s="85" t="s">
        <v>163</v>
      </c>
      <c r="D76" s="287"/>
      <c r="E76" s="290"/>
      <c r="F76" s="48" t="s">
        <v>248</v>
      </c>
      <c r="G76" s="291">
        <f>SUM(G77+G78+G79+G80+G81+G83+G84+G85)</f>
        <v>323864.59000000003</v>
      </c>
      <c r="H76" s="291">
        <f t="shared" ref="H76:I76" si="11">SUM(H77+H78+H79+H80+H81+H83+H84+H85)</f>
        <v>0</v>
      </c>
      <c r="I76" s="291">
        <f t="shared" si="11"/>
        <v>324422.11000000004</v>
      </c>
      <c r="J76" s="104">
        <f t="shared" si="10"/>
        <v>1.0017214601942126</v>
      </c>
    </row>
    <row r="77" spans="1:10" ht="30" customHeight="1">
      <c r="A77" s="50"/>
      <c r="B77" s="84"/>
      <c r="C77" s="198"/>
      <c r="D77" s="81"/>
      <c r="E77" s="292" t="s">
        <v>232</v>
      </c>
      <c r="F77" s="293" t="s">
        <v>233</v>
      </c>
      <c r="G77" s="128">
        <v>70037.39</v>
      </c>
      <c r="H77" s="28"/>
      <c r="I77" s="216">
        <v>70037.39</v>
      </c>
      <c r="J77" s="43">
        <v>1</v>
      </c>
    </row>
    <row r="78" spans="1:10" ht="15.75" customHeight="1">
      <c r="A78" s="50"/>
      <c r="B78" s="84"/>
      <c r="C78" s="105"/>
      <c r="D78" s="103"/>
      <c r="E78" s="10" t="s">
        <v>164</v>
      </c>
      <c r="F78" s="11" t="s">
        <v>167</v>
      </c>
      <c r="G78" s="24">
        <v>36600</v>
      </c>
      <c r="H78" s="106"/>
      <c r="I78" s="32">
        <v>37141</v>
      </c>
      <c r="J78" s="19">
        <f t="shared" si="10"/>
        <v>1.0147814207650274</v>
      </c>
    </row>
    <row r="79" spans="1:10" ht="15" customHeight="1">
      <c r="A79" s="50"/>
      <c r="B79" s="84"/>
      <c r="C79" s="105"/>
      <c r="D79" s="103"/>
      <c r="E79" s="10" t="s">
        <v>165</v>
      </c>
      <c r="F79" s="11" t="s">
        <v>168</v>
      </c>
      <c r="G79" s="24">
        <v>15480</v>
      </c>
      <c r="H79" s="106"/>
      <c r="I79" s="32">
        <v>15480</v>
      </c>
      <c r="J79" s="19">
        <f t="shared" si="10"/>
        <v>1</v>
      </c>
    </row>
    <row r="80" spans="1:10" ht="24.6" customHeight="1">
      <c r="A80" s="50"/>
      <c r="B80" s="84"/>
      <c r="C80" s="105"/>
      <c r="D80" s="103"/>
      <c r="E80" s="10" t="s">
        <v>166</v>
      </c>
      <c r="F80" s="11" t="s">
        <v>169</v>
      </c>
      <c r="G80" s="24">
        <v>178944.2</v>
      </c>
      <c r="H80" s="106"/>
      <c r="I80" s="32">
        <v>178944.2</v>
      </c>
      <c r="J80" s="19">
        <f t="shared" si="10"/>
        <v>1</v>
      </c>
    </row>
    <row r="81" spans="1:10" ht="37.200000000000003" customHeight="1">
      <c r="A81" s="50"/>
      <c r="B81" s="84"/>
      <c r="C81" s="105"/>
      <c r="D81" s="103"/>
      <c r="E81" s="10" t="s">
        <v>128</v>
      </c>
      <c r="F81" s="11" t="s">
        <v>170</v>
      </c>
      <c r="G81" s="24">
        <v>20000</v>
      </c>
      <c r="H81" s="106"/>
      <c r="I81" s="32">
        <v>19947.52</v>
      </c>
      <c r="J81" s="19">
        <f t="shared" si="10"/>
        <v>0.99737600000000004</v>
      </c>
    </row>
    <row r="82" spans="1:10" ht="18" customHeight="1">
      <c r="A82" s="50"/>
      <c r="B82" s="171" t="s">
        <v>69</v>
      </c>
      <c r="C82" s="171" t="s">
        <v>70</v>
      </c>
      <c r="D82" s="171"/>
      <c r="E82" s="171" t="s">
        <v>71</v>
      </c>
      <c r="F82" s="171" t="s">
        <v>72</v>
      </c>
      <c r="G82" s="172" t="s">
        <v>73</v>
      </c>
      <c r="H82" s="172"/>
      <c r="I82" s="173" t="s">
        <v>74</v>
      </c>
      <c r="J82" s="173" t="s">
        <v>75</v>
      </c>
    </row>
    <row r="83" spans="1:10" ht="16.95" customHeight="1">
      <c r="A83" s="50"/>
      <c r="B83" s="84"/>
      <c r="C83" s="105"/>
      <c r="D83" s="103"/>
      <c r="E83" s="10" t="s">
        <v>201</v>
      </c>
      <c r="F83" s="11" t="s">
        <v>213</v>
      </c>
      <c r="G83" s="24">
        <v>2000</v>
      </c>
      <c r="H83" s="106"/>
      <c r="I83" s="32">
        <v>2000</v>
      </c>
      <c r="J83" s="19">
        <f t="shared" si="10"/>
        <v>1</v>
      </c>
    </row>
    <row r="84" spans="1:10" ht="15.6" customHeight="1">
      <c r="A84" s="50"/>
      <c r="B84" s="84"/>
      <c r="C84" s="105"/>
      <c r="D84" s="103"/>
      <c r="E84" s="10" t="s">
        <v>212</v>
      </c>
      <c r="F84" s="11" t="s">
        <v>214</v>
      </c>
      <c r="G84" s="24">
        <v>782</v>
      </c>
      <c r="H84" s="106"/>
      <c r="I84" s="32">
        <v>851</v>
      </c>
      <c r="J84" s="19">
        <f t="shared" si="10"/>
        <v>1.088235294117647</v>
      </c>
    </row>
    <row r="85" spans="1:10" ht="16.95" customHeight="1">
      <c r="A85" s="50"/>
      <c r="B85" s="84"/>
      <c r="C85" s="107"/>
      <c r="D85" s="287"/>
      <c r="E85" s="288" t="s">
        <v>135</v>
      </c>
      <c r="F85" s="289" t="s">
        <v>184</v>
      </c>
      <c r="G85" s="225">
        <v>21</v>
      </c>
      <c r="H85" s="106"/>
      <c r="I85" s="273">
        <v>21</v>
      </c>
      <c r="J85" s="134">
        <f t="shared" si="10"/>
        <v>1</v>
      </c>
    </row>
    <row r="86" spans="1:10" ht="24.6" customHeight="1">
      <c r="A86" s="50"/>
      <c r="B86" s="84"/>
      <c r="C86" s="177" t="s">
        <v>172</v>
      </c>
      <c r="D86" s="178"/>
      <c r="E86" s="46"/>
      <c r="F86" s="179" t="s">
        <v>173</v>
      </c>
      <c r="G86" s="180">
        <f>SUM(G87+G88)</f>
        <v>7690326.5700000003</v>
      </c>
      <c r="H86" s="181"/>
      <c r="I86" s="76">
        <f>SUM(I87+I88)</f>
        <v>7690326.5700000003</v>
      </c>
      <c r="J86" s="77">
        <f t="shared" si="10"/>
        <v>1</v>
      </c>
    </row>
    <row r="87" spans="1:10" ht="16.95" customHeight="1">
      <c r="A87" s="50"/>
      <c r="B87" s="84"/>
      <c r="C87" s="100"/>
      <c r="D87" s="5"/>
      <c r="E87" s="10" t="s">
        <v>174</v>
      </c>
      <c r="F87" s="11" t="s">
        <v>146</v>
      </c>
      <c r="G87" s="24">
        <v>7431995.5700000003</v>
      </c>
      <c r="H87" s="97"/>
      <c r="I87" s="35">
        <v>7431995.5700000003</v>
      </c>
      <c r="J87" s="19">
        <f t="shared" si="10"/>
        <v>1</v>
      </c>
    </row>
    <row r="88" spans="1:10" ht="15.6" customHeight="1">
      <c r="A88" s="50"/>
      <c r="B88" s="84"/>
      <c r="C88" s="102"/>
      <c r="D88" s="5"/>
      <c r="E88" s="10" t="s">
        <v>175</v>
      </c>
      <c r="F88" s="11" t="s">
        <v>176</v>
      </c>
      <c r="G88" s="24">
        <v>258331</v>
      </c>
      <c r="H88" s="97"/>
      <c r="I88" s="235">
        <v>258331</v>
      </c>
      <c r="J88" s="134">
        <f t="shared" si="10"/>
        <v>1</v>
      </c>
    </row>
    <row r="89" spans="1:10" ht="17.100000000000001" customHeight="1" thickBot="1">
      <c r="A89" s="50"/>
      <c r="B89" s="51" t="s">
        <v>27</v>
      </c>
      <c r="C89" s="342"/>
      <c r="D89" s="342"/>
      <c r="E89" s="51"/>
      <c r="F89" s="52" t="s">
        <v>28</v>
      </c>
      <c r="G89" s="369">
        <f>SUM(G103+G100+G97+G95+G92+G90)</f>
        <v>23378279.18</v>
      </c>
      <c r="H89" s="370"/>
      <c r="I89" s="53">
        <f>SUM(I103+I100+I97+I95+I92+I90)</f>
        <v>22550209.530000001</v>
      </c>
      <c r="J89" s="327">
        <f t="shared" si="10"/>
        <v>0.96457952941598846</v>
      </c>
    </row>
    <row r="90" spans="1:10" ht="25.95" customHeight="1" thickTop="1">
      <c r="A90" s="50"/>
      <c r="B90" s="59"/>
      <c r="C90" s="109" t="s">
        <v>177</v>
      </c>
      <c r="D90" s="59"/>
      <c r="E90" s="59"/>
      <c r="F90" s="110" t="s">
        <v>179</v>
      </c>
      <c r="G90" s="111">
        <f>SUM(G91)</f>
        <v>11627944</v>
      </c>
      <c r="H90" s="112"/>
      <c r="I90" s="113">
        <f>SUM(I91)</f>
        <v>11627944</v>
      </c>
      <c r="J90" s="79">
        <f>SUM(I90/G90)</f>
        <v>1</v>
      </c>
    </row>
    <row r="91" spans="1:10" ht="15.6" customHeight="1">
      <c r="A91" s="50"/>
      <c r="B91" s="59"/>
      <c r="C91" s="114"/>
      <c r="D91" s="59"/>
      <c r="E91" s="115" t="s">
        <v>178</v>
      </c>
      <c r="F91" s="96" t="s">
        <v>180</v>
      </c>
      <c r="G91" s="32">
        <v>11627944</v>
      </c>
      <c r="H91" s="41"/>
      <c r="I91" s="35">
        <v>11627944</v>
      </c>
      <c r="J91" s="89">
        <f t="shared" ref="J91:J96" si="12">SUM(I91/G91)</f>
        <v>1</v>
      </c>
    </row>
    <row r="92" spans="1:10" ht="25.2" customHeight="1">
      <c r="A92" s="50"/>
      <c r="B92" s="210"/>
      <c r="C92" s="212" t="s">
        <v>234</v>
      </c>
      <c r="D92" s="211"/>
      <c r="E92" s="207"/>
      <c r="F92" s="220" t="s">
        <v>236</v>
      </c>
      <c r="G92" s="57">
        <f>SUM(G93:G94)</f>
        <v>187440</v>
      </c>
      <c r="H92" s="57"/>
      <c r="I92" s="57">
        <f>SUM(I93:I94)</f>
        <v>187440</v>
      </c>
      <c r="J92" s="58">
        <f t="shared" si="12"/>
        <v>1</v>
      </c>
    </row>
    <row r="93" spans="1:10" ht="16.2" customHeight="1">
      <c r="A93" s="50"/>
      <c r="B93" s="210"/>
      <c r="C93" s="213"/>
      <c r="D93" s="211"/>
      <c r="E93" s="215" t="s">
        <v>235</v>
      </c>
      <c r="F93" s="214" t="s">
        <v>237</v>
      </c>
      <c r="G93" s="216">
        <v>187440</v>
      </c>
      <c r="H93" s="90"/>
      <c r="I93" s="42">
        <v>187440</v>
      </c>
      <c r="J93" s="43">
        <f t="shared" si="12"/>
        <v>1</v>
      </c>
    </row>
    <row r="94" spans="1:10" ht="4.2" customHeight="1">
      <c r="A94" s="50"/>
      <c r="B94" s="59"/>
      <c r="C94" s="114"/>
      <c r="D94" s="210"/>
      <c r="E94" s="218"/>
      <c r="F94" s="217"/>
      <c r="G94" s="32"/>
      <c r="H94" s="41"/>
      <c r="I94" s="90"/>
      <c r="J94" s="134"/>
    </row>
    <row r="95" spans="1:10" ht="16.2" customHeight="1">
      <c r="A95" s="50"/>
      <c r="B95" s="59"/>
      <c r="C95" s="116" t="s">
        <v>181</v>
      </c>
      <c r="D95" s="66"/>
      <c r="E95" s="131"/>
      <c r="F95" s="117" t="s">
        <v>182</v>
      </c>
      <c r="G95" s="37">
        <f>SUM(G96)</f>
        <v>9039848</v>
      </c>
      <c r="H95" s="37"/>
      <c r="I95" s="37">
        <f>SUM(I96)</f>
        <v>9039848</v>
      </c>
      <c r="J95" s="219">
        <f t="shared" si="12"/>
        <v>1</v>
      </c>
    </row>
    <row r="96" spans="1:10" ht="17.100000000000001" customHeight="1">
      <c r="A96" s="50"/>
      <c r="B96" s="59"/>
      <c r="C96" s="116"/>
      <c r="D96" s="66"/>
      <c r="E96" s="115" t="s">
        <v>178</v>
      </c>
      <c r="F96" s="67" t="s">
        <v>183</v>
      </c>
      <c r="G96" s="33">
        <v>9039848</v>
      </c>
      <c r="H96" s="33"/>
      <c r="I96" s="33">
        <v>9039848</v>
      </c>
      <c r="J96" s="118">
        <f t="shared" si="12"/>
        <v>1</v>
      </c>
    </row>
    <row r="97" spans="1:10" ht="17.100000000000001" customHeight="1">
      <c r="A97" s="50"/>
      <c r="B97" s="210"/>
      <c r="C97" s="298" t="s">
        <v>123</v>
      </c>
      <c r="D97" s="300"/>
      <c r="E97" s="302"/>
      <c r="F97" s="303" t="s">
        <v>124</v>
      </c>
      <c r="G97" s="304">
        <f>SUM(G98:G99)</f>
        <v>154833</v>
      </c>
      <c r="H97" s="304">
        <f t="shared" ref="H97:I97" si="13">SUM(H98:H99)</f>
        <v>0</v>
      </c>
      <c r="I97" s="304">
        <f t="shared" si="13"/>
        <v>146675.93</v>
      </c>
      <c r="J97" s="305">
        <f>SUM(I97/G97)</f>
        <v>0.94731698023031263</v>
      </c>
    </row>
    <row r="98" spans="1:10" ht="18.600000000000001" customHeight="1">
      <c r="A98" s="50"/>
      <c r="B98" s="210"/>
      <c r="C98" s="299"/>
      <c r="D98" s="297"/>
      <c r="E98" s="301" t="s">
        <v>135</v>
      </c>
      <c r="F98" s="240" t="s">
        <v>184</v>
      </c>
      <c r="G98" s="245">
        <v>16000</v>
      </c>
      <c r="H98" s="90"/>
      <c r="I98" s="245">
        <v>20413.169999999998</v>
      </c>
      <c r="J98" s="19">
        <f>SUM(I98/G98)</f>
        <v>1.2758231249999998</v>
      </c>
    </row>
    <row r="99" spans="1:10" ht="34.200000000000003" customHeight="1">
      <c r="A99" s="50"/>
      <c r="B99" s="210"/>
      <c r="C99" s="294"/>
      <c r="D99" s="295"/>
      <c r="E99" s="296" t="s">
        <v>264</v>
      </c>
      <c r="F99" s="208" t="s">
        <v>265</v>
      </c>
      <c r="G99" s="248">
        <v>138833</v>
      </c>
      <c r="H99" s="279"/>
      <c r="I99" s="248">
        <v>126262.76</v>
      </c>
      <c r="J99" s="134">
        <f>SUM(I99/G99)</f>
        <v>0.90945783783394429</v>
      </c>
    </row>
    <row r="100" spans="1:10" ht="18" customHeight="1">
      <c r="A100" s="50"/>
      <c r="B100" s="210"/>
      <c r="C100" s="254" t="s">
        <v>270</v>
      </c>
      <c r="D100" s="306"/>
      <c r="E100" s="255"/>
      <c r="F100" s="152" t="s">
        <v>271</v>
      </c>
      <c r="G100" s="256">
        <f>SUM(G101:G102)</f>
        <v>1856634.18</v>
      </c>
      <c r="H100" s="256">
        <f t="shared" ref="H100:I100" si="14">SUM(H101:H102)</f>
        <v>0</v>
      </c>
      <c r="I100" s="256">
        <f t="shared" si="14"/>
        <v>1036721.6</v>
      </c>
      <c r="J100" s="89">
        <f t="shared" ref="J100:J102" si="15">SUM(I100/G100)</f>
        <v>0.55838765178824834</v>
      </c>
    </row>
    <row r="101" spans="1:10" ht="19.2" customHeight="1">
      <c r="A101" s="50"/>
      <c r="B101" s="210"/>
      <c r="C101" s="299"/>
      <c r="D101" s="297"/>
      <c r="E101" s="301" t="s">
        <v>135</v>
      </c>
      <c r="F101" s="240" t="s">
        <v>184</v>
      </c>
      <c r="G101" s="245">
        <v>227.49</v>
      </c>
      <c r="H101" s="90"/>
      <c r="I101" s="35">
        <v>222.74</v>
      </c>
      <c r="J101" s="19">
        <f t="shared" si="15"/>
        <v>0.97911996131698098</v>
      </c>
    </row>
    <row r="102" spans="1:10" ht="34.200000000000003" customHeight="1">
      <c r="A102" s="50"/>
      <c r="B102" s="210"/>
      <c r="C102" s="294"/>
      <c r="D102" s="297"/>
      <c r="E102" s="296" t="s">
        <v>272</v>
      </c>
      <c r="F102" s="208" t="s">
        <v>273</v>
      </c>
      <c r="G102" s="248">
        <v>1856406.69</v>
      </c>
      <c r="H102" s="90"/>
      <c r="I102" s="248">
        <v>1036498.86</v>
      </c>
      <c r="J102" s="19">
        <f t="shared" si="15"/>
        <v>0.55833609390838812</v>
      </c>
    </row>
    <row r="103" spans="1:10" ht="17.100000000000001" customHeight="1">
      <c r="A103" s="50"/>
      <c r="B103" s="84"/>
      <c r="C103" s="363" t="s">
        <v>185</v>
      </c>
      <c r="D103" s="363"/>
      <c r="E103" s="85"/>
      <c r="F103" s="130" t="s">
        <v>186</v>
      </c>
      <c r="G103" s="371">
        <f>SUM(G104)</f>
        <v>511580</v>
      </c>
      <c r="H103" s="371"/>
      <c r="I103" s="57">
        <f>SUM(I104)</f>
        <v>511580</v>
      </c>
      <c r="J103" s="58">
        <f t="shared" si="8"/>
        <v>1</v>
      </c>
    </row>
    <row r="104" spans="1:10" ht="17.100000000000001" customHeight="1">
      <c r="A104" s="50"/>
      <c r="B104" s="5"/>
      <c r="C104" s="340"/>
      <c r="D104" s="340"/>
      <c r="E104" s="5" t="s">
        <v>178</v>
      </c>
      <c r="F104" s="15" t="s">
        <v>187</v>
      </c>
      <c r="G104" s="350">
        <v>511580</v>
      </c>
      <c r="H104" s="351"/>
      <c r="I104" s="35">
        <v>511580</v>
      </c>
      <c r="J104" s="19">
        <f t="shared" si="8"/>
        <v>1</v>
      </c>
    </row>
    <row r="105" spans="1:10" ht="17.399999999999999" customHeight="1" thickBot="1">
      <c r="A105" s="50"/>
      <c r="B105" s="71" t="s">
        <v>29</v>
      </c>
      <c r="C105" s="349"/>
      <c r="D105" s="349"/>
      <c r="E105" s="71"/>
      <c r="F105" s="72" t="s">
        <v>30</v>
      </c>
      <c r="G105" s="347">
        <f>SUM(G126+G124+G122+G113+G111+G106)</f>
        <v>933061.33000000007</v>
      </c>
      <c r="H105" s="348"/>
      <c r="I105" s="73">
        <f>SUM(I126+I124+I122+I113+I111+I106)</f>
        <v>926185.64999999991</v>
      </c>
      <c r="J105" s="74">
        <f t="shared" si="8"/>
        <v>0.99263105245182526</v>
      </c>
    </row>
    <row r="106" spans="1:10" ht="17.100000000000001" customHeight="1" thickTop="1">
      <c r="A106" s="50"/>
      <c r="B106" s="5"/>
      <c r="C106" s="334" t="s">
        <v>31</v>
      </c>
      <c r="D106" s="334"/>
      <c r="E106" s="146"/>
      <c r="F106" s="309" t="s">
        <v>32</v>
      </c>
      <c r="G106" s="345">
        <f>SUM(G107:G109)</f>
        <v>148416.26</v>
      </c>
      <c r="H106" s="346"/>
      <c r="I106" s="78">
        <f>SUM(I107:I109)</f>
        <v>139633.81999999998</v>
      </c>
      <c r="J106" s="308">
        <f t="shared" si="8"/>
        <v>0.94082562112803525</v>
      </c>
    </row>
    <row r="107" spans="1:10" ht="22.2" customHeight="1">
      <c r="A107" s="50"/>
      <c r="B107" s="5"/>
      <c r="C107" s="44"/>
      <c r="D107" s="124"/>
      <c r="E107" s="187" t="s">
        <v>230</v>
      </c>
      <c r="F107" s="310" t="s">
        <v>231</v>
      </c>
      <c r="G107" s="42">
        <v>615</v>
      </c>
      <c r="H107" s="126"/>
      <c r="I107" s="126">
        <v>615</v>
      </c>
      <c r="J107" s="154">
        <v>1</v>
      </c>
    </row>
    <row r="108" spans="1:10" ht="17.399999999999999" customHeight="1">
      <c r="A108" s="50"/>
      <c r="B108" s="5"/>
      <c r="C108" s="340"/>
      <c r="D108" s="340"/>
      <c r="E108" s="5" t="s">
        <v>130</v>
      </c>
      <c r="F108" s="15" t="s">
        <v>141</v>
      </c>
      <c r="G108" s="24">
        <v>147797</v>
      </c>
      <c r="H108" s="24" t="s">
        <v>77</v>
      </c>
      <c r="I108" s="35">
        <v>139004.71</v>
      </c>
      <c r="J108" s="154">
        <f>SUM(I108/G108)</f>
        <v>0.94051103878969122</v>
      </c>
    </row>
    <row r="109" spans="1:10" ht="31.2" customHeight="1">
      <c r="A109" s="50"/>
      <c r="B109" s="5"/>
      <c r="C109" s="5"/>
      <c r="D109" s="5"/>
      <c r="E109" s="5" t="s">
        <v>243</v>
      </c>
      <c r="F109" s="15" t="s">
        <v>244</v>
      </c>
      <c r="G109" s="24">
        <v>4.26</v>
      </c>
      <c r="H109" s="221"/>
      <c r="I109" s="35">
        <v>14.11</v>
      </c>
      <c r="J109" s="19">
        <f>SUM(I109/G109)</f>
        <v>3.312206572769953</v>
      </c>
    </row>
    <row r="110" spans="1:10" ht="15" customHeight="1">
      <c r="A110" s="50"/>
      <c r="B110" s="5"/>
      <c r="C110" s="5"/>
      <c r="D110" s="5"/>
      <c r="E110" s="5"/>
      <c r="F110" s="15"/>
      <c r="G110" s="97"/>
      <c r="H110" s="257"/>
      <c r="I110" s="35"/>
      <c r="J110" s="19"/>
    </row>
    <row r="111" spans="1:10" ht="16.2" customHeight="1">
      <c r="A111" s="50"/>
      <c r="B111" s="5"/>
      <c r="C111" s="339" t="s">
        <v>33</v>
      </c>
      <c r="D111" s="339"/>
      <c r="E111" s="55"/>
      <c r="F111" s="56" t="s">
        <v>34</v>
      </c>
      <c r="G111" s="25">
        <f>SUM(G112)</f>
        <v>117468</v>
      </c>
      <c r="H111" s="121" t="s">
        <v>78</v>
      </c>
      <c r="I111" s="57">
        <f>SUM(I112)</f>
        <v>117468</v>
      </c>
      <c r="J111" s="58">
        <f>I111/G111</f>
        <v>1</v>
      </c>
    </row>
    <row r="112" spans="1:10" ht="36" customHeight="1">
      <c r="A112" s="50"/>
      <c r="B112" s="5"/>
      <c r="C112" s="340"/>
      <c r="D112" s="340"/>
      <c r="E112" s="20" t="s">
        <v>188</v>
      </c>
      <c r="F112" s="80" t="s">
        <v>250</v>
      </c>
      <c r="G112" s="27">
        <v>117468</v>
      </c>
      <c r="H112" s="26" t="s">
        <v>79</v>
      </c>
      <c r="I112" s="42">
        <v>117468</v>
      </c>
      <c r="J112" s="43">
        <f>I112/G112</f>
        <v>1</v>
      </c>
    </row>
    <row r="113" spans="1:10" ht="17.100000000000001" customHeight="1">
      <c r="A113" s="50"/>
      <c r="B113" s="5"/>
      <c r="C113" s="339" t="s">
        <v>35</v>
      </c>
      <c r="D113" s="339"/>
      <c r="E113" s="122"/>
      <c r="F113" s="123" t="s">
        <v>36</v>
      </c>
      <c r="G113" s="34">
        <f>SUM(G114+G115+G116+G118+G119+G120+G121)</f>
        <v>289226.43</v>
      </c>
      <c r="H113" s="34">
        <f t="shared" ref="H113:I113" si="16">SUM(H114+H115+H116+H118+H119+H120+H121)</f>
        <v>207112.91999999998</v>
      </c>
      <c r="I113" s="34">
        <f t="shared" si="16"/>
        <v>289055.25</v>
      </c>
      <c r="J113" s="58">
        <f t="shared" ref="J113" si="17">I113/G113</f>
        <v>0.9994081453759257</v>
      </c>
    </row>
    <row r="114" spans="1:10" ht="21.75" customHeight="1">
      <c r="A114" s="50"/>
      <c r="B114" s="5"/>
      <c r="C114" s="44"/>
      <c r="D114" s="124"/>
      <c r="E114" s="92" t="s">
        <v>189</v>
      </c>
      <c r="F114" s="125" t="s">
        <v>191</v>
      </c>
      <c r="G114" s="29">
        <v>30066</v>
      </c>
      <c r="H114" s="28"/>
      <c r="I114" s="126">
        <v>30013</v>
      </c>
      <c r="J114" s="19">
        <f>SUM(I114/G114)</f>
        <v>0.99823721146810351</v>
      </c>
    </row>
    <row r="115" spans="1:10" ht="33" customHeight="1">
      <c r="A115" s="50"/>
      <c r="B115" s="5"/>
      <c r="C115" s="340"/>
      <c r="D115" s="341"/>
      <c r="E115" s="105" t="s">
        <v>190</v>
      </c>
      <c r="F115" s="82" t="s">
        <v>249</v>
      </c>
      <c r="G115" s="29">
        <v>135932</v>
      </c>
      <c r="H115" s="28" t="s">
        <v>91</v>
      </c>
      <c r="I115" s="126">
        <v>135835.5</v>
      </c>
      <c r="J115" s="19">
        <f t="shared" ref="J115:J120" si="18">SUM(I115/G115)</f>
        <v>0.99929008621958038</v>
      </c>
    </row>
    <row r="116" spans="1:10" ht="15" customHeight="1">
      <c r="A116" s="50"/>
      <c r="B116" s="5"/>
      <c r="C116" s="5"/>
      <c r="D116" s="84"/>
      <c r="E116" s="5" t="s">
        <v>192</v>
      </c>
      <c r="F116" s="15" t="s">
        <v>193</v>
      </c>
      <c r="G116" s="29">
        <v>18911.5</v>
      </c>
      <c r="H116" s="28"/>
      <c r="I116" s="126">
        <v>18896.82</v>
      </c>
      <c r="J116" s="19">
        <f t="shared" si="18"/>
        <v>0.99922375274303998</v>
      </c>
    </row>
    <row r="117" spans="1:10" ht="15" customHeight="1">
      <c r="A117" s="50"/>
      <c r="B117" s="171" t="s">
        <v>69</v>
      </c>
      <c r="C117" s="171" t="s">
        <v>70</v>
      </c>
      <c r="D117" s="171"/>
      <c r="E117" s="171" t="s">
        <v>71</v>
      </c>
      <c r="F117" s="171" t="s">
        <v>72</v>
      </c>
      <c r="G117" s="172" t="s">
        <v>73</v>
      </c>
      <c r="H117" s="172"/>
      <c r="I117" s="173" t="s">
        <v>74</v>
      </c>
      <c r="J117" s="173" t="s">
        <v>75</v>
      </c>
    </row>
    <row r="118" spans="1:10" ht="55.95" customHeight="1">
      <c r="A118" s="50"/>
      <c r="B118" s="5"/>
      <c r="C118" s="5"/>
      <c r="D118" s="84"/>
      <c r="E118" s="81" t="s">
        <v>274</v>
      </c>
      <c r="F118" s="307" t="s">
        <v>294</v>
      </c>
      <c r="G118" s="29">
        <v>19</v>
      </c>
      <c r="H118" s="28"/>
      <c r="I118" s="90">
        <v>19</v>
      </c>
      <c r="J118" s="43">
        <v>1</v>
      </c>
    </row>
    <row r="119" spans="1:10" ht="13.95" customHeight="1">
      <c r="A119" s="50"/>
      <c r="B119" s="5"/>
      <c r="C119" s="340"/>
      <c r="D119" s="340"/>
      <c r="E119" s="5" t="s">
        <v>130</v>
      </c>
      <c r="F119" s="127" t="s">
        <v>141</v>
      </c>
      <c r="G119" s="29">
        <v>200</v>
      </c>
      <c r="H119" s="31" t="s">
        <v>92</v>
      </c>
      <c r="I119" s="245">
        <v>193</v>
      </c>
      <c r="J119" s="19">
        <f t="shared" si="18"/>
        <v>0.96499999999999997</v>
      </c>
    </row>
    <row r="120" spans="1:10" ht="36" customHeight="1">
      <c r="A120" s="50"/>
      <c r="B120" s="5"/>
      <c r="C120" s="340"/>
      <c r="D120" s="340"/>
      <c r="E120" s="5" t="s">
        <v>188</v>
      </c>
      <c r="F120" s="15" t="s">
        <v>250</v>
      </c>
      <c r="G120" s="24">
        <v>103914</v>
      </c>
      <c r="H120" s="27" t="s">
        <v>93</v>
      </c>
      <c r="I120" s="245">
        <v>103914</v>
      </c>
      <c r="J120" s="19">
        <f t="shared" si="18"/>
        <v>1</v>
      </c>
    </row>
    <row r="121" spans="1:10" ht="60.6" customHeight="1">
      <c r="A121" s="50"/>
      <c r="B121" s="84"/>
      <c r="C121" s="191"/>
      <c r="D121" s="81"/>
      <c r="E121" s="191" t="s">
        <v>275</v>
      </c>
      <c r="F121" s="208" t="s">
        <v>295</v>
      </c>
      <c r="G121" s="209">
        <v>183.93</v>
      </c>
      <c r="H121" s="28"/>
      <c r="I121" s="35">
        <v>183.93</v>
      </c>
      <c r="J121" s="134">
        <v>1</v>
      </c>
    </row>
    <row r="122" spans="1:10" ht="15.6" customHeight="1">
      <c r="A122" s="50"/>
      <c r="B122" s="5"/>
      <c r="C122" s="378" t="s">
        <v>37</v>
      </c>
      <c r="D122" s="379"/>
      <c r="E122" s="55"/>
      <c r="F122" s="56" t="s">
        <v>38</v>
      </c>
      <c r="G122" s="25">
        <f>SUM(G123)</f>
        <v>180406</v>
      </c>
      <c r="H122" s="26" t="s">
        <v>94</v>
      </c>
      <c r="I122" s="57">
        <f>SUM(I123)</f>
        <v>180787</v>
      </c>
      <c r="J122" s="58">
        <f t="shared" ref="J122:J123" si="19">I122/G122</f>
        <v>1.0021119031517798</v>
      </c>
    </row>
    <row r="123" spans="1:10" ht="17.100000000000001" customHeight="1">
      <c r="A123" s="50"/>
      <c r="B123" s="5"/>
      <c r="C123" s="380"/>
      <c r="D123" s="381"/>
      <c r="E123" s="264" t="s">
        <v>192</v>
      </c>
      <c r="F123" s="265" t="s">
        <v>193</v>
      </c>
      <c r="G123" s="226">
        <v>180406</v>
      </c>
      <c r="H123" s="26" t="s">
        <v>95</v>
      </c>
      <c r="I123" s="35">
        <v>180787</v>
      </c>
      <c r="J123" s="19">
        <f t="shared" si="19"/>
        <v>1.0021119031517798</v>
      </c>
    </row>
    <row r="124" spans="1:10" ht="35.4" customHeight="1">
      <c r="A124" s="50"/>
      <c r="B124" s="105"/>
      <c r="C124" s="176" t="s">
        <v>114</v>
      </c>
      <c r="D124" s="176"/>
      <c r="E124" s="176"/>
      <c r="F124" s="222" t="s">
        <v>115</v>
      </c>
      <c r="G124" s="263">
        <f>SUM(G125)</f>
        <v>73524.639999999999</v>
      </c>
      <c r="H124" s="99"/>
      <c r="I124" s="57">
        <f>SUM(I125)</f>
        <v>71596.179999999993</v>
      </c>
      <c r="J124" s="58">
        <f>SUM(I124/G124)</f>
        <v>0.9737712418585116</v>
      </c>
    </row>
    <row r="125" spans="1:10" ht="54.6" customHeight="1">
      <c r="A125" s="50"/>
      <c r="B125" s="105"/>
      <c r="C125" s="253"/>
      <c r="D125" s="259"/>
      <c r="E125" s="87" t="s">
        <v>126</v>
      </c>
      <c r="F125" s="261" t="s">
        <v>252</v>
      </c>
      <c r="G125" s="260">
        <v>73524.639999999999</v>
      </c>
      <c r="H125" s="262"/>
      <c r="I125" s="88">
        <v>71596.179999999993</v>
      </c>
      <c r="J125" s="89">
        <f>I125/G125</f>
        <v>0.9737712418585116</v>
      </c>
    </row>
    <row r="126" spans="1:10" ht="19.2" customHeight="1">
      <c r="A126" s="50"/>
      <c r="B126" s="105"/>
      <c r="C126" s="206" t="s">
        <v>276</v>
      </c>
      <c r="D126" s="249"/>
      <c r="E126" s="176"/>
      <c r="F126" s="130" t="s">
        <v>6</v>
      </c>
      <c r="G126" s="99">
        <f>SUM(G127:G130)</f>
        <v>124020</v>
      </c>
      <c r="H126" s="99">
        <f t="shared" ref="H126:I126" si="20">SUM(H127:H130)</f>
        <v>0</v>
      </c>
      <c r="I126" s="99">
        <f t="shared" si="20"/>
        <v>127645.4</v>
      </c>
      <c r="J126" s="312">
        <f t="shared" ref="J126:J130" si="21">I126/G126</f>
        <v>1.0292323818738913</v>
      </c>
    </row>
    <row r="127" spans="1:10" ht="28.95" customHeight="1">
      <c r="A127" s="50"/>
      <c r="B127" s="105"/>
      <c r="C127" s="93"/>
      <c r="D127" s="258"/>
      <c r="E127" s="105" t="s">
        <v>202</v>
      </c>
      <c r="F127" s="267" t="s">
        <v>242</v>
      </c>
      <c r="G127" s="311">
        <v>55740</v>
      </c>
      <c r="H127" s="28"/>
      <c r="I127" s="126">
        <v>55192.4</v>
      </c>
      <c r="J127" s="154">
        <f t="shared" si="21"/>
        <v>0.99017581628991747</v>
      </c>
    </row>
    <row r="128" spans="1:10" ht="13.2" customHeight="1">
      <c r="A128" s="50"/>
      <c r="B128" s="105"/>
      <c r="C128" s="93"/>
      <c r="D128" s="258"/>
      <c r="E128" s="105" t="s">
        <v>130</v>
      </c>
      <c r="F128" s="267" t="s">
        <v>141</v>
      </c>
      <c r="G128" s="311">
        <v>0</v>
      </c>
      <c r="H128" s="28"/>
      <c r="I128" s="126">
        <v>4500</v>
      </c>
      <c r="J128" s="154">
        <v>0</v>
      </c>
    </row>
    <row r="129" spans="1:10" ht="31.2" customHeight="1">
      <c r="A129" s="50"/>
      <c r="B129" s="105"/>
      <c r="C129" s="93"/>
      <c r="D129" s="187"/>
      <c r="E129" s="105" t="s">
        <v>226</v>
      </c>
      <c r="F129" s="267" t="s">
        <v>296</v>
      </c>
      <c r="G129" s="311">
        <v>58280</v>
      </c>
      <c r="H129" s="28"/>
      <c r="I129" s="126">
        <v>57953</v>
      </c>
      <c r="J129" s="154">
        <f t="shared" si="21"/>
        <v>0.9943891557995882</v>
      </c>
    </row>
    <row r="130" spans="1:10" ht="49.2" customHeight="1">
      <c r="A130" s="50"/>
      <c r="B130" s="105"/>
      <c r="C130" s="93"/>
      <c r="D130" s="187"/>
      <c r="E130" s="105" t="s">
        <v>39</v>
      </c>
      <c r="F130" s="82" t="s">
        <v>223</v>
      </c>
      <c r="G130" s="182">
        <v>10000</v>
      </c>
      <c r="H130" s="28"/>
      <c r="I130" s="35">
        <v>10000</v>
      </c>
      <c r="J130" s="134">
        <f t="shared" si="21"/>
        <v>1</v>
      </c>
    </row>
    <row r="131" spans="1:10" ht="16.2" customHeight="1" thickBot="1">
      <c r="A131" s="50"/>
      <c r="B131" s="183" t="s">
        <v>215</v>
      </c>
      <c r="C131" s="183"/>
      <c r="D131" s="183"/>
      <c r="E131" s="183"/>
      <c r="F131" s="184" t="s">
        <v>216</v>
      </c>
      <c r="G131" s="189">
        <f>SUM(G132)</f>
        <v>216.34</v>
      </c>
      <c r="H131" s="189" t="e">
        <f>SUM(#REF!+H132)</f>
        <v>#REF!</v>
      </c>
      <c r="I131" s="189">
        <f>SUM(I132)</f>
        <v>216.34</v>
      </c>
      <c r="J131" s="190">
        <f>I131/G131</f>
        <v>1</v>
      </c>
    </row>
    <row r="132" spans="1:10" ht="16.2" customHeight="1" thickTop="1">
      <c r="A132" s="50"/>
      <c r="B132" s="84"/>
      <c r="C132" s="374" t="s">
        <v>238</v>
      </c>
      <c r="D132" s="375"/>
      <c r="E132" s="177"/>
      <c r="F132" s="185" t="s">
        <v>239</v>
      </c>
      <c r="G132" s="188">
        <f>SUM(G133)</f>
        <v>216.34</v>
      </c>
      <c r="H132" s="30" t="s">
        <v>96</v>
      </c>
      <c r="I132" s="76">
        <f>SUM(I133)</f>
        <v>216.34</v>
      </c>
      <c r="J132" s="77">
        <f t="shared" ref="J132:J133" si="22">I132/G132</f>
        <v>1</v>
      </c>
    </row>
    <row r="133" spans="1:10" ht="16.2" customHeight="1">
      <c r="A133" s="50"/>
      <c r="B133" s="5"/>
      <c r="C133" s="376"/>
      <c r="D133" s="377"/>
      <c r="E133" s="223" t="s">
        <v>130</v>
      </c>
      <c r="F133" s="224" t="s">
        <v>141</v>
      </c>
      <c r="G133" s="225">
        <v>216.34</v>
      </c>
      <c r="H133" s="226" t="s">
        <v>85</v>
      </c>
      <c r="I133" s="88">
        <v>216.34</v>
      </c>
      <c r="J133" s="89">
        <f t="shared" si="22"/>
        <v>1</v>
      </c>
    </row>
    <row r="134" spans="1:10" ht="17.100000000000001" customHeight="1" thickBot="1">
      <c r="A134" s="50"/>
      <c r="B134" s="51" t="s">
        <v>40</v>
      </c>
      <c r="C134" s="342"/>
      <c r="D134" s="342"/>
      <c r="E134" s="51"/>
      <c r="F134" s="52" t="s">
        <v>41</v>
      </c>
      <c r="G134" s="343">
        <f>SUM(G135+G137+G140+G143+G145+G147+G150+G152)</f>
        <v>9613653</v>
      </c>
      <c r="H134" s="344"/>
      <c r="I134" s="53">
        <f>SUM(I135+I137+I140+I143+I145+I147+I150+I152)</f>
        <v>9525585.2400000002</v>
      </c>
      <c r="J134" s="54">
        <f t="shared" ref="J134:J137" si="23">I134/G134</f>
        <v>0.99083930322843983</v>
      </c>
    </row>
    <row r="135" spans="1:10" ht="17.100000000000001" customHeight="1" thickTop="1">
      <c r="A135" s="50"/>
      <c r="B135" s="5"/>
      <c r="C135" s="352" t="s">
        <v>42</v>
      </c>
      <c r="D135" s="352"/>
      <c r="E135" s="61"/>
      <c r="F135" s="75" t="s">
        <v>43</v>
      </c>
      <c r="G135" s="364">
        <f>SUM(G136)</f>
        <v>40000</v>
      </c>
      <c r="H135" s="365"/>
      <c r="I135" s="76">
        <f>SUM(I136)</f>
        <v>24189.22</v>
      </c>
      <c r="J135" s="77">
        <f t="shared" si="23"/>
        <v>0.60473050000000006</v>
      </c>
    </row>
    <row r="136" spans="1:10" ht="15" customHeight="1">
      <c r="A136" s="50"/>
      <c r="B136" s="5"/>
      <c r="C136" s="340"/>
      <c r="D136" s="340"/>
      <c r="E136" s="20" t="s">
        <v>192</v>
      </c>
      <c r="F136" s="80" t="s">
        <v>193</v>
      </c>
      <c r="G136" s="372">
        <v>40000</v>
      </c>
      <c r="H136" s="373"/>
      <c r="I136" s="42">
        <v>24189.22</v>
      </c>
      <c r="J136" s="43">
        <f>SUM(I136/G136)</f>
        <v>0.60473050000000006</v>
      </c>
    </row>
    <row r="137" spans="1:10" ht="49.2" customHeight="1">
      <c r="A137" s="129"/>
      <c r="B137" s="105"/>
      <c r="C137" s="363" t="s">
        <v>44</v>
      </c>
      <c r="D137" s="363"/>
      <c r="E137" s="85"/>
      <c r="F137" s="130" t="s">
        <v>120</v>
      </c>
      <c r="G137" s="371">
        <f>SUM(G139)</f>
        <v>37277</v>
      </c>
      <c r="H137" s="371"/>
      <c r="I137" s="57">
        <f>SUM(I139)</f>
        <v>36586.85</v>
      </c>
      <c r="J137" s="58">
        <f t="shared" si="23"/>
        <v>0.98148590283552861</v>
      </c>
    </row>
    <row r="138" spans="1:10" ht="1.2" hidden="1" customHeight="1">
      <c r="A138" s="50"/>
      <c r="B138" s="81"/>
      <c r="C138" s="81"/>
      <c r="D138" s="81"/>
      <c r="E138" s="81"/>
      <c r="F138" s="82"/>
      <c r="G138" s="90"/>
      <c r="H138" s="90"/>
      <c r="I138" s="90"/>
      <c r="J138" s="83"/>
    </row>
    <row r="139" spans="1:10" ht="37.950000000000003" customHeight="1">
      <c r="A139" s="50"/>
      <c r="B139" s="5"/>
      <c r="C139" s="340"/>
      <c r="D139" s="340"/>
      <c r="E139" s="20" t="s">
        <v>188</v>
      </c>
      <c r="F139" s="80" t="s">
        <v>250</v>
      </c>
      <c r="G139" s="372">
        <v>37277</v>
      </c>
      <c r="H139" s="373"/>
      <c r="I139" s="42">
        <v>36586.85</v>
      </c>
      <c r="J139" s="43">
        <f t="shared" ref="J139:J143" si="24">I139/G139</f>
        <v>0.98148590283552861</v>
      </c>
    </row>
    <row r="140" spans="1:10" ht="26.4" customHeight="1">
      <c r="A140" s="50"/>
      <c r="B140" s="5"/>
      <c r="C140" s="339" t="s">
        <v>45</v>
      </c>
      <c r="D140" s="339"/>
      <c r="E140" s="55"/>
      <c r="F140" s="56" t="s">
        <v>110</v>
      </c>
      <c r="G140" s="353">
        <f>SUM(G141)</f>
        <v>220000</v>
      </c>
      <c r="H140" s="354"/>
      <c r="I140" s="57">
        <f>SUM(I141)</f>
        <v>219999.76</v>
      </c>
      <c r="J140" s="58">
        <f t="shared" si="24"/>
        <v>0.99999890909090916</v>
      </c>
    </row>
    <row r="141" spans="1:10" ht="39.6" customHeight="1">
      <c r="A141" s="50"/>
      <c r="B141" s="5"/>
      <c r="C141" s="340"/>
      <c r="D141" s="340"/>
      <c r="E141" s="20" t="s">
        <v>188</v>
      </c>
      <c r="F141" s="80" t="s">
        <v>250</v>
      </c>
      <c r="G141" s="372">
        <v>220000</v>
      </c>
      <c r="H141" s="373"/>
      <c r="I141" s="42">
        <v>219999.76</v>
      </c>
      <c r="J141" s="43">
        <f t="shared" si="24"/>
        <v>0.99999890909090916</v>
      </c>
    </row>
    <row r="142" spans="1:10" ht="16.95" customHeight="1">
      <c r="A142" s="50"/>
      <c r="B142" s="171" t="s">
        <v>69</v>
      </c>
      <c r="C142" s="171" t="s">
        <v>70</v>
      </c>
      <c r="D142" s="171"/>
      <c r="E142" s="171" t="s">
        <v>71</v>
      </c>
      <c r="F142" s="171" t="s">
        <v>72</v>
      </c>
      <c r="G142" s="172" t="s">
        <v>73</v>
      </c>
      <c r="H142" s="172"/>
      <c r="I142" s="173" t="s">
        <v>74</v>
      </c>
      <c r="J142" s="173" t="s">
        <v>75</v>
      </c>
    </row>
    <row r="143" spans="1:10" ht="17.100000000000001" customHeight="1">
      <c r="A143" s="50"/>
      <c r="B143" s="5"/>
      <c r="C143" s="339" t="s">
        <v>46</v>
      </c>
      <c r="D143" s="339"/>
      <c r="E143" s="55"/>
      <c r="F143" s="56" t="s">
        <v>47</v>
      </c>
      <c r="G143" s="353">
        <f>SUM(G144)</f>
        <v>428265</v>
      </c>
      <c r="H143" s="354"/>
      <c r="I143" s="57">
        <f>SUM(I144)</f>
        <v>420110.49</v>
      </c>
      <c r="J143" s="58">
        <f t="shared" si="24"/>
        <v>0.9809591958250149</v>
      </c>
    </row>
    <row r="144" spans="1:10" ht="36.6" customHeight="1">
      <c r="A144" s="50"/>
      <c r="B144" s="5"/>
      <c r="C144" s="5"/>
      <c r="D144" s="5"/>
      <c r="E144" s="5" t="s">
        <v>188</v>
      </c>
      <c r="F144" s="15" t="s">
        <v>250</v>
      </c>
      <c r="G144" s="32">
        <v>428265</v>
      </c>
      <c r="H144" s="41"/>
      <c r="I144" s="35">
        <v>420110.49</v>
      </c>
      <c r="J144" s="19">
        <f t="shared" ref="J144" si="25">SUM(I144/G144)</f>
        <v>0.9809591958250149</v>
      </c>
    </row>
    <row r="145" spans="1:16" ht="17.100000000000001" customHeight="1">
      <c r="A145" s="50"/>
      <c r="B145" s="5"/>
      <c r="C145" s="339" t="s">
        <v>48</v>
      </c>
      <c r="D145" s="339"/>
      <c r="E145" s="55"/>
      <c r="F145" s="56" t="s">
        <v>49</v>
      </c>
      <c r="G145" s="353">
        <f>SUM(G146)</f>
        <v>348202</v>
      </c>
      <c r="H145" s="354"/>
      <c r="I145" s="57">
        <f>SUM(I146)</f>
        <v>348202</v>
      </c>
      <c r="J145" s="58">
        <v>1</v>
      </c>
    </row>
    <row r="146" spans="1:16" ht="43.5" customHeight="1">
      <c r="A146" s="50"/>
      <c r="B146" s="5"/>
      <c r="C146" s="340"/>
      <c r="D146" s="340"/>
      <c r="E146" s="20" t="s">
        <v>188</v>
      </c>
      <c r="F146" s="80" t="s">
        <v>250</v>
      </c>
      <c r="G146" s="372">
        <v>348202</v>
      </c>
      <c r="H146" s="373"/>
      <c r="I146" s="42">
        <v>348202</v>
      </c>
      <c r="J146" s="43">
        <v>1</v>
      </c>
    </row>
    <row r="147" spans="1:16" ht="18.600000000000001" customHeight="1">
      <c r="A147" s="50"/>
      <c r="B147" s="5"/>
      <c r="C147" s="339" t="s">
        <v>50</v>
      </c>
      <c r="D147" s="339"/>
      <c r="E147" s="55"/>
      <c r="F147" s="56" t="s">
        <v>51</v>
      </c>
      <c r="G147" s="385">
        <f>SUM(G148+G149)</f>
        <v>206929</v>
      </c>
      <c r="H147" s="386"/>
      <c r="I147" s="91">
        <f>SUM(I148+I149)</f>
        <v>213335.21999999997</v>
      </c>
      <c r="J147" s="135">
        <f t="shared" ref="J147:J170" si="26">I147/G147</f>
        <v>1.0309585413354339</v>
      </c>
    </row>
    <row r="148" spans="1:16" ht="16.95" customHeight="1">
      <c r="A148" s="50"/>
      <c r="B148" s="5"/>
      <c r="C148" s="44"/>
      <c r="D148" s="44"/>
      <c r="E148" s="20" t="s">
        <v>192</v>
      </c>
      <c r="F148" s="9" t="s">
        <v>193</v>
      </c>
      <c r="G148" s="39">
        <v>140000</v>
      </c>
      <c r="H148" s="136"/>
      <c r="I148" s="38">
        <v>149332.01999999999</v>
      </c>
      <c r="J148" s="137">
        <f>SUM(I148/G148)</f>
        <v>1.0666572857142855</v>
      </c>
      <c r="K148" s="45" t="e">
        <f t="shared" ref="K148:P148" si="27">SUM(J148/H148)</f>
        <v>#DIV/0!</v>
      </c>
      <c r="L148" s="45" t="e">
        <f t="shared" si="27"/>
        <v>#DIV/0!</v>
      </c>
      <c r="M148" s="45" t="e">
        <f t="shared" si="27"/>
        <v>#DIV/0!</v>
      </c>
      <c r="N148" s="45" t="e">
        <f t="shared" si="27"/>
        <v>#DIV/0!</v>
      </c>
      <c r="O148" s="45" t="e">
        <f t="shared" si="27"/>
        <v>#DIV/0!</v>
      </c>
      <c r="P148" s="45" t="e">
        <f t="shared" si="27"/>
        <v>#DIV/0!</v>
      </c>
    </row>
    <row r="149" spans="1:16" ht="40.200000000000003" customHeight="1">
      <c r="A149" s="50"/>
      <c r="B149" s="5"/>
      <c r="C149" s="340"/>
      <c r="D149" s="340"/>
      <c r="E149" s="5" t="s">
        <v>188</v>
      </c>
      <c r="F149" s="138" t="s">
        <v>250</v>
      </c>
      <c r="G149" s="383">
        <v>66929</v>
      </c>
      <c r="H149" s="384"/>
      <c r="I149" s="108">
        <v>64003.199999999997</v>
      </c>
      <c r="J149" s="175">
        <f>SUM(I149/G149)</f>
        <v>0.95628501845238978</v>
      </c>
    </row>
    <row r="150" spans="1:16" ht="17.100000000000001" customHeight="1">
      <c r="A150" s="50"/>
      <c r="B150" s="84"/>
      <c r="C150" s="85" t="s">
        <v>97</v>
      </c>
      <c r="D150" s="85"/>
      <c r="E150" s="85"/>
      <c r="F150" s="12" t="s">
        <v>98</v>
      </c>
      <c r="G150" s="139">
        <f>SUM(G151)</f>
        <v>156000</v>
      </c>
      <c r="H150" s="140"/>
      <c r="I150" s="76">
        <f>SUM(I151)</f>
        <v>156000</v>
      </c>
      <c r="J150" s="77">
        <f t="shared" si="26"/>
        <v>1</v>
      </c>
    </row>
    <row r="151" spans="1:16" ht="40.950000000000003" customHeight="1">
      <c r="A151" s="50"/>
      <c r="B151" s="5"/>
      <c r="C151" s="5"/>
      <c r="D151" s="5"/>
      <c r="E151" s="131" t="s">
        <v>188</v>
      </c>
      <c r="F151" s="80" t="s">
        <v>250</v>
      </c>
      <c r="G151" s="108">
        <v>156000</v>
      </c>
      <c r="H151" s="132"/>
      <c r="I151" s="133">
        <v>156000</v>
      </c>
      <c r="J151" s="134">
        <f t="shared" si="26"/>
        <v>1</v>
      </c>
    </row>
    <row r="152" spans="1:16" ht="17.100000000000001" customHeight="1">
      <c r="A152" s="50"/>
      <c r="B152" s="5"/>
      <c r="C152" s="382" t="s">
        <v>52</v>
      </c>
      <c r="D152" s="382"/>
      <c r="E152" s="141"/>
      <c r="F152" s="56" t="s">
        <v>6</v>
      </c>
      <c r="G152" s="353">
        <f>SUM(G153:H157)</f>
        <v>8176980</v>
      </c>
      <c r="H152" s="354"/>
      <c r="I152" s="57">
        <f>SUM(I153:I157)</f>
        <v>8107161.7000000002</v>
      </c>
      <c r="J152" s="77">
        <f t="shared" si="26"/>
        <v>0.99146160318357146</v>
      </c>
    </row>
    <row r="153" spans="1:16" ht="18" customHeight="1">
      <c r="A153" s="50"/>
      <c r="B153" s="5"/>
      <c r="C153" s="122"/>
      <c r="D153" s="122"/>
      <c r="E153" s="5" t="s">
        <v>135</v>
      </c>
      <c r="F153" s="15" t="s">
        <v>184</v>
      </c>
      <c r="G153" s="350">
        <v>600</v>
      </c>
      <c r="H153" s="351"/>
      <c r="I153" s="35">
        <v>44.3</v>
      </c>
      <c r="J153" s="19">
        <f t="shared" si="26"/>
        <v>7.3833333333333334E-2</v>
      </c>
    </row>
    <row r="154" spans="1:16" ht="18" customHeight="1">
      <c r="A154" s="50"/>
      <c r="B154" s="84"/>
      <c r="C154" s="199"/>
      <c r="D154" s="266"/>
      <c r="E154" s="84" t="s">
        <v>130</v>
      </c>
      <c r="F154" s="267" t="s">
        <v>211</v>
      </c>
      <c r="G154" s="90">
        <v>1500</v>
      </c>
      <c r="H154" s="41"/>
      <c r="I154" s="35">
        <v>2574.6</v>
      </c>
      <c r="J154" s="19">
        <f t="shared" si="26"/>
        <v>1.7163999999999999</v>
      </c>
    </row>
    <row r="155" spans="1:16" ht="54.6" customHeight="1">
      <c r="A155" s="50"/>
      <c r="B155" s="84"/>
      <c r="C155" s="199"/>
      <c r="D155" s="266"/>
      <c r="E155" s="84" t="s">
        <v>126</v>
      </c>
      <c r="F155" s="267" t="s">
        <v>252</v>
      </c>
      <c r="G155" s="90">
        <v>1399320</v>
      </c>
      <c r="H155" s="41"/>
      <c r="I155" s="35">
        <v>1390929.8</v>
      </c>
      <c r="J155" s="19">
        <f t="shared" si="26"/>
        <v>0.99400408769973991</v>
      </c>
    </row>
    <row r="156" spans="1:16" ht="37.200000000000003" customHeight="1">
      <c r="A156" s="50"/>
      <c r="B156" s="84"/>
      <c r="C156" s="199"/>
      <c r="D156" s="266"/>
      <c r="E156" s="84" t="s">
        <v>264</v>
      </c>
      <c r="F156" s="267" t="s">
        <v>265</v>
      </c>
      <c r="G156" s="90">
        <v>407660</v>
      </c>
      <c r="H156" s="41"/>
      <c r="I156" s="35">
        <v>403893</v>
      </c>
      <c r="J156" s="19">
        <f t="shared" si="26"/>
        <v>0.99075945640975327</v>
      </c>
    </row>
    <row r="157" spans="1:16" ht="37.950000000000003" customHeight="1">
      <c r="A157" s="50"/>
      <c r="B157" s="84"/>
      <c r="C157" s="199"/>
      <c r="D157" s="266"/>
      <c r="E157" s="84" t="s">
        <v>277</v>
      </c>
      <c r="F157" s="267" t="s">
        <v>278</v>
      </c>
      <c r="G157" s="90">
        <v>6367900</v>
      </c>
      <c r="H157" s="41"/>
      <c r="I157" s="35">
        <v>6309720</v>
      </c>
      <c r="J157" s="134">
        <f t="shared" si="26"/>
        <v>0.99086354999293336</v>
      </c>
    </row>
    <row r="158" spans="1:16" ht="18" customHeight="1" thickBot="1">
      <c r="A158" s="50"/>
      <c r="B158" s="183" t="s">
        <v>240</v>
      </c>
      <c r="C158" s="230"/>
      <c r="D158" s="230"/>
      <c r="E158" s="183"/>
      <c r="F158" s="184" t="s">
        <v>241</v>
      </c>
      <c r="G158" s="53">
        <f>SUM(G159)</f>
        <v>2590178.7999999998</v>
      </c>
      <c r="H158" s="53"/>
      <c r="I158" s="317">
        <f>SUM(I159)</f>
        <v>1993213.2799999998</v>
      </c>
      <c r="J158" s="190">
        <f t="shared" si="26"/>
        <v>0.76952729286487864</v>
      </c>
    </row>
    <row r="159" spans="1:16" ht="18" customHeight="1" thickTop="1">
      <c r="A159" s="50"/>
      <c r="B159" s="105"/>
      <c r="C159" s="268" t="s">
        <v>279</v>
      </c>
      <c r="D159" s="269"/>
      <c r="E159" s="270"/>
      <c r="F159" s="271" t="s">
        <v>280</v>
      </c>
      <c r="G159" s="272">
        <f>SUM(G160+G161+G162+G163+G164+G167)</f>
        <v>2590178.7999999998</v>
      </c>
      <c r="H159" s="78"/>
      <c r="I159" s="315">
        <f>SUM(I167+I164+I163+I162+I161+I160)</f>
        <v>1993213.2799999998</v>
      </c>
      <c r="J159" s="134">
        <f t="shared" si="26"/>
        <v>0.76952729286487864</v>
      </c>
    </row>
    <row r="160" spans="1:16" ht="18" customHeight="1">
      <c r="A160" s="50"/>
      <c r="B160" s="93"/>
      <c r="C160" s="236"/>
      <c r="D160" s="197"/>
      <c r="E160" s="93" t="s">
        <v>281</v>
      </c>
      <c r="F160" s="267" t="s">
        <v>282</v>
      </c>
      <c r="G160" s="35">
        <v>900000</v>
      </c>
      <c r="H160" s="90"/>
      <c r="I160" s="90">
        <v>634145.41</v>
      </c>
      <c r="J160" s="19">
        <f t="shared" si="26"/>
        <v>0.7046060111111111</v>
      </c>
    </row>
    <row r="161" spans="1:10" ht="18" customHeight="1">
      <c r="A161" s="50"/>
      <c r="B161" s="93"/>
      <c r="C161" s="236"/>
      <c r="D161" s="197"/>
      <c r="E161" s="93" t="s">
        <v>130</v>
      </c>
      <c r="F161" s="267" t="s">
        <v>211</v>
      </c>
      <c r="G161" s="35">
        <v>300000</v>
      </c>
      <c r="H161" s="90"/>
      <c r="I161" s="90">
        <v>211381.8</v>
      </c>
      <c r="J161" s="19">
        <f t="shared" si="26"/>
        <v>0.70460599999999995</v>
      </c>
    </row>
    <row r="162" spans="1:10" ht="64.95" customHeight="1">
      <c r="A162" s="50"/>
      <c r="B162" s="105"/>
      <c r="C162" s="199"/>
      <c r="D162" s="197"/>
      <c r="E162" s="93" t="s">
        <v>283</v>
      </c>
      <c r="F162" s="267" t="s">
        <v>284</v>
      </c>
      <c r="G162" s="35">
        <v>45000</v>
      </c>
      <c r="H162" s="90"/>
      <c r="I162" s="90">
        <v>45000</v>
      </c>
      <c r="J162" s="19">
        <f t="shared" si="26"/>
        <v>1</v>
      </c>
    </row>
    <row r="163" spans="1:10" ht="70.95" customHeight="1">
      <c r="A163" s="50"/>
      <c r="B163" s="105"/>
      <c r="C163" s="199"/>
      <c r="D163" s="197"/>
      <c r="E163" s="81" t="s">
        <v>259</v>
      </c>
      <c r="F163" s="267" t="s">
        <v>260</v>
      </c>
      <c r="G163" s="35">
        <v>59455</v>
      </c>
      <c r="H163" s="90"/>
      <c r="I163" s="90">
        <v>59455</v>
      </c>
      <c r="J163" s="19">
        <f t="shared" si="26"/>
        <v>1</v>
      </c>
    </row>
    <row r="164" spans="1:10" ht="34.200000000000003" customHeight="1">
      <c r="A164" s="50"/>
      <c r="B164" s="105"/>
      <c r="C164" s="199"/>
      <c r="D164" s="197"/>
      <c r="E164" s="81" t="s">
        <v>277</v>
      </c>
      <c r="F164" s="267" t="s">
        <v>278</v>
      </c>
      <c r="G164" s="35">
        <v>1240723.8</v>
      </c>
      <c r="H164" s="90"/>
      <c r="I164" s="90">
        <v>998231.07</v>
      </c>
      <c r="J164" s="19">
        <f t="shared" si="26"/>
        <v>0.80455542966129923</v>
      </c>
    </row>
    <row r="165" spans="1:10" ht="11.4" customHeight="1">
      <c r="A165" s="50"/>
      <c r="B165" s="81"/>
      <c r="C165" s="197"/>
      <c r="D165" s="197"/>
      <c r="E165" s="81"/>
      <c r="F165" s="82"/>
      <c r="G165" s="90"/>
      <c r="H165" s="90"/>
      <c r="I165" s="90"/>
      <c r="J165" s="318"/>
    </row>
    <row r="166" spans="1:10" ht="19.95" customHeight="1">
      <c r="A166" s="50"/>
      <c r="B166" s="231" t="s">
        <v>69</v>
      </c>
      <c r="C166" s="231" t="s">
        <v>70</v>
      </c>
      <c r="D166" s="231"/>
      <c r="E166" s="231" t="s">
        <v>71</v>
      </c>
      <c r="F166" s="231" t="s">
        <v>72</v>
      </c>
      <c r="G166" s="232" t="s">
        <v>73</v>
      </c>
      <c r="H166" s="232"/>
      <c r="I166" s="173" t="s">
        <v>74</v>
      </c>
      <c r="J166" s="316" t="s">
        <v>75</v>
      </c>
    </row>
    <row r="167" spans="1:10" ht="67.95" customHeight="1">
      <c r="A167" s="50"/>
      <c r="B167" s="107"/>
      <c r="C167" s="176"/>
      <c r="D167" s="313"/>
      <c r="E167" s="278" t="s">
        <v>285</v>
      </c>
      <c r="F167" s="247" t="s">
        <v>297</v>
      </c>
      <c r="G167" s="133">
        <v>45000</v>
      </c>
      <c r="H167" s="279"/>
      <c r="I167" s="314">
        <v>45000</v>
      </c>
      <c r="J167" s="134">
        <v>1</v>
      </c>
    </row>
    <row r="168" spans="1:10" ht="18" customHeight="1" thickBot="1">
      <c r="A168" s="50"/>
      <c r="B168" s="144" t="s">
        <v>54</v>
      </c>
      <c r="C168" s="388"/>
      <c r="D168" s="388"/>
      <c r="E168" s="144"/>
      <c r="F168" s="227" t="s">
        <v>55</v>
      </c>
      <c r="G168" s="389">
        <f>SUM(G169)</f>
        <v>360000</v>
      </c>
      <c r="H168" s="390"/>
      <c r="I168" s="228">
        <f>SUM(I169)</f>
        <v>358347.6</v>
      </c>
      <c r="J168" s="229">
        <f t="shared" si="26"/>
        <v>0.99540999999999991</v>
      </c>
    </row>
    <row r="169" spans="1:10" ht="19.95" customHeight="1" thickTop="1">
      <c r="A169" s="50"/>
      <c r="B169" s="5"/>
      <c r="C169" s="352" t="s">
        <v>56</v>
      </c>
      <c r="D169" s="352"/>
      <c r="E169" s="61"/>
      <c r="F169" s="75" t="s">
        <v>99</v>
      </c>
      <c r="G169" s="364">
        <f>SUM(G170)</f>
        <v>360000</v>
      </c>
      <c r="H169" s="365"/>
      <c r="I169" s="76">
        <f>SUM(I170)</f>
        <v>358347.6</v>
      </c>
      <c r="J169" s="77">
        <f t="shared" si="26"/>
        <v>0.99540999999999991</v>
      </c>
    </row>
    <row r="170" spans="1:10" ht="40.200000000000003" customHeight="1">
      <c r="A170" s="50"/>
      <c r="B170" s="5"/>
      <c r="C170" s="340"/>
      <c r="D170" s="340"/>
      <c r="E170" s="20" t="s">
        <v>188</v>
      </c>
      <c r="F170" s="138" t="s">
        <v>250</v>
      </c>
      <c r="G170" s="372">
        <v>360000</v>
      </c>
      <c r="H170" s="373"/>
      <c r="I170" s="42">
        <v>358347.6</v>
      </c>
      <c r="J170" s="43">
        <f t="shared" si="26"/>
        <v>0.99540999999999991</v>
      </c>
    </row>
    <row r="171" spans="1:10" ht="18.600000000000001" customHeight="1" thickBot="1">
      <c r="A171" s="50"/>
      <c r="B171" s="142" t="s">
        <v>100</v>
      </c>
      <c r="C171" s="142"/>
      <c r="D171" s="144"/>
      <c r="E171" s="51"/>
      <c r="F171" s="52" t="s">
        <v>102</v>
      </c>
      <c r="G171" s="145">
        <f>SUM(G192+G188+G185+G181+G176+G172)</f>
        <v>11779231.25</v>
      </c>
      <c r="H171" s="145" t="e">
        <f t="shared" ref="H171:I171" si="28">SUM(H192+H188+H185+H181+H176+H172)</f>
        <v>#REF!</v>
      </c>
      <c r="I171" s="145">
        <f t="shared" si="28"/>
        <v>11774092.149999999</v>
      </c>
      <c r="J171" s="54">
        <v>0.999</v>
      </c>
    </row>
    <row r="172" spans="1:10" ht="14.4" customHeight="1" thickTop="1">
      <c r="A172" s="50"/>
      <c r="B172" s="5"/>
      <c r="C172" s="146" t="s">
        <v>101</v>
      </c>
      <c r="D172" s="146"/>
      <c r="E172" s="146"/>
      <c r="F172" s="147" t="s">
        <v>103</v>
      </c>
      <c r="G172" s="148">
        <f>SUM(G173+G175)</f>
        <v>4798576</v>
      </c>
      <c r="H172" s="149"/>
      <c r="I172" s="78">
        <f>SUM(I173:I175)</f>
        <v>4799400.5</v>
      </c>
      <c r="J172" s="70">
        <v>1</v>
      </c>
    </row>
    <row r="173" spans="1:10" ht="16.95" customHeight="1">
      <c r="A173" s="50"/>
      <c r="B173" s="5"/>
      <c r="C173" s="5"/>
      <c r="D173" s="5"/>
      <c r="E173" s="13" t="s">
        <v>135</v>
      </c>
      <c r="F173" s="14" t="s">
        <v>140</v>
      </c>
      <c r="G173" s="36">
        <v>0</v>
      </c>
      <c r="H173" s="41"/>
      <c r="I173" s="35">
        <v>74.5</v>
      </c>
      <c r="J173" s="43">
        <v>0</v>
      </c>
    </row>
    <row r="174" spans="1:10" ht="16.95" customHeight="1">
      <c r="A174" s="50"/>
      <c r="B174" s="5"/>
      <c r="C174" s="5"/>
      <c r="D174" s="5"/>
      <c r="E174" s="10" t="s">
        <v>194</v>
      </c>
      <c r="F174" s="11" t="s">
        <v>195</v>
      </c>
      <c r="G174" s="24">
        <v>0</v>
      </c>
      <c r="H174" s="41"/>
      <c r="I174" s="35">
        <v>750</v>
      </c>
      <c r="J174" s="19">
        <v>0</v>
      </c>
    </row>
    <row r="175" spans="1:10" ht="70.2" customHeight="1">
      <c r="A175" s="50"/>
      <c r="B175" s="5"/>
      <c r="C175" s="5"/>
      <c r="D175" s="5"/>
      <c r="E175" s="5" t="s">
        <v>196</v>
      </c>
      <c r="F175" s="15" t="s">
        <v>302</v>
      </c>
      <c r="G175" s="32">
        <v>4798576</v>
      </c>
      <c r="H175" s="41"/>
      <c r="I175" s="35">
        <v>4798576</v>
      </c>
      <c r="J175" s="19">
        <f t="shared" ref="J175" si="29">I175/G175</f>
        <v>1</v>
      </c>
    </row>
    <row r="176" spans="1:10" ht="39" customHeight="1">
      <c r="A176" s="50"/>
      <c r="B176" s="5"/>
      <c r="C176" s="339" t="s">
        <v>104</v>
      </c>
      <c r="D176" s="339"/>
      <c r="E176" s="55"/>
      <c r="F176" s="56" t="s">
        <v>204</v>
      </c>
      <c r="G176" s="37">
        <f>SUM(G177+G178+G179+G180)</f>
        <v>6601409</v>
      </c>
      <c r="H176" s="37" t="e">
        <f>SUM(H177+H178+H179+H180+#REF!)</f>
        <v>#REF!</v>
      </c>
      <c r="I176" s="37">
        <f>SUM(I177+I178+I179+I180)</f>
        <v>6601468.1099999994</v>
      </c>
      <c r="J176" s="58">
        <f>SUM(I176/G176)</f>
        <v>1.0000089541490309</v>
      </c>
    </row>
    <row r="177" spans="1:10" ht="16.2" customHeight="1">
      <c r="A177" s="50"/>
      <c r="B177" s="5"/>
      <c r="C177" s="340"/>
      <c r="D177" s="340"/>
      <c r="E177" s="20" t="s">
        <v>135</v>
      </c>
      <c r="F177" s="80" t="s">
        <v>140</v>
      </c>
      <c r="G177" s="38">
        <v>0</v>
      </c>
      <c r="H177" s="33" t="s">
        <v>21</v>
      </c>
      <c r="I177" s="42">
        <v>541.17999999999995</v>
      </c>
      <c r="J177" s="43">
        <v>0</v>
      </c>
    </row>
    <row r="178" spans="1:10" ht="17.100000000000001" customHeight="1">
      <c r="A178" s="50"/>
      <c r="B178" s="5"/>
      <c r="C178" s="340"/>
      <c r="D178" s="340"/>
      <c r="E178" s="5" t="s">
        <v>194</v>
      </c>
      <c r="F178" s="15" t="s">
        <v>195</v>
      </c>
      <c r="G178" s="32">
        <v>0</v>
      </c>
      <c r="H178" s="33" t="s">
        <v>105</v>
      </c>
      <c r="I178" s="35">
        <v>4104</v>
      </c>
      <c r="J178" s="19">
        <v>0</v>
      </c>
    </row>
    <row r="179" spans="1:10" ht="54.75" customHeight="1">
      <c r="A179" s="50"/>
      <c r="B179" s="5"/>
      <c r="C179" s="340"/>
      <c r="D179" s="340"/>
      <c r="E179" s="5" t="s">
        <v>126</v>
      </c>
      <c r="F179" s="15" t="s">
        <v>245</v>
      </c>
      <c r="G179" s="32">
        <v>6576409</v>
      </c>
      <c r="H179" s="33" t="s">
        <v>106</v>
      </c>
      <c r="I179" s="35">
        <v>6572979.1799999997</v>
      </c>
      <c r="J179" s="19">
        <f>I179/G179</f>
        <v>0.99947846613554592</v>
      </c>
    </row>
    <row r="180" spans="1:10" ht="35.4" customHeight="1">
      <c r="A180" s="50"/>
      <c r="B180" s="5"/>
      <c r="C180" s="340"/>
      <c r="D180" s="340"/>
      <c r="E180" s="5" t="s">
        <v>111</v>
      </c>
      <c r="F180" s="15" t="s">
        <v>142</v>
      </c>
      <c r="G180" s="32">
        <v>25000</v>
      </c>
      <c r="H180" s="33" t="s">
        <v>107</v>
      </c>
      <c r="I180" s="35">
        <v>23843.75</v>
      </c>
      <c r="J180" s="134">
        <f t="shared" ref="J180" si="30">I180/G180</f>
        <v>0.95374999999999999</v>
      </c>
    </row>
    <row r="181" spans="1:10" ht="17.100000000000001" customHeight="1">
      <c r="A181" s="50"/>
      <c r="B181" s="84"/>
      <c r="C181" s="85" t="s">
        <v>108</v>
      </c>
      <c r="D181" s="86"/>
      <c r="E181" s="141"/>
      <c r="F181" s="174" t="s">
        <v>109</v>
      </c>
      <c r="G181" s="238">
        <f>SUM(G182:G184)</f>
        <v>1812.55</v>
      </c>
      <c r="H181" s="238">
        <f t="shared" ref="H181:I181" si="31">SUM(H182:H184)</f>
        <v>0</v>
      </c>
      <c r="I181" s="238">
        <f t="shared" si="31"/>
        <v>1813.65</v>
      </c>
      <c r="J181" s="77">
        <f t="shared" ref="J181:J183" si="32">I181/G181</f>
        <v>1.0006068798102121</v>
      </c>
    </row>
    <row r="182" spans="1:10" ht="17.100000000000001" customHeight="1">
      <c r="A182" s="50"/>
      <c r="B182" s="84"/>
      <c r="C182" s="198"/>
      <c r="D182" s="86"/>
      <c r="E182" s="5" t="s">
        <v>201</v>
      </c>
      <c r="F182" s="15" t="s">
        <v>213</v>
      </c>
      <c r="G182" s="32">
        <v>0.55000000000000004</v>
      </c>
      <c r="H182" s="41"/>
      <c r="I182" s="126">
        <v>0</v>
      </c>
      <c r="J182" s="19">
        <v>0</v>
      </c>
    </row>
    <row r="183" spans="1:10" ht="51.6" customHeight="1">
      <c r="A183" s="50"/>
      <c r="B183" s="84"/>
      <c r="C183" s="236"/>
      <c r="D183" s="86"/>
      <c r="E183" s="5" t="s">
        <v>126</v>
      </c>
      <c r="F183" s="15" t="s">
        <v>245</v>
      </c>
      <c r="G183" s="32">
        <v>1812</v>
      </c>
      <c r="H183" s="41"/>
      <c r="I183" s="35">
        <v>1812</v>
      </c>
      <c r="J183" s="19">
        <f t="shared" si="32"/>
        <v>1</v>
      </c>
    </row>
    <row r="184" spans="1:10" ht="40.200000000000003" customHeight="1">
      <c r="A184" s="50"/>
      <c r="B184" s="84"/>
      <c r="C184" s="206"/>
      <c r="D184" s="86"/>
      <c r="E184" s="5" t="s">
        <v>111</v>
      </c>
      <c r="F184" s="15" t="s">
        <v>142</v>
      </c>
      <c r="G184" s="41">
        <v>0</v>
      </c>
      <c r="H184" s="41"/>
      <c r="I184" s="35">
        <v>1.65</v>
      </c>
      <c r="J184" s="19">
        <v>0</v>
      </c>
    </row>
    <row r="185" spans="1:10" ht="35.4" customHeight="1">
      <c r="A185" s="50"/>
      <c r="B185" s="84"/>
      <c r="C185" s="363" t="s">
        <v>116</v>
      </c>
      <c r="D185" s="363"/>
      <c r="E185" s="85"/>
      <c r="F185" s="130" t="s">
        <v>217</v>
      </c>
      <c r="G185" s="371">
        <f>SUM(G186)</f>
        <v>70371</v>
      </c>
      <c r="H185" s="371"/>
      <c r="I185" s="57">
        <f>SUM(I186)</f>
        <v>70370.78</v>
      </c>
      <c r="J185" s="58">
        <v>0.999</v>
      </c>
    </row>
    <row r="186" spans="1:10" ht="55.95" customHeight="1">
      <c r="A186" s="50"/>
      <c r="B186" s="5"/>
      <c r="C186" s="340"/>
      <c r="D186" s="340"/>
      <c r="E186" s="20" t="s">
        <v>126</v>
      </c>
      <c r="F186" s="15" t="s">
        <v>245</v>
      </c>
      <c r="G186" s="350">
        <v>70371</v>
      </c>
      <c r="H186" s="351"/>
      <c r="I186" s="35">
        <v>70370.78</v>
      </c>
      <c r="J186" s="19">
        <v>0.999</v>
      </c>
    </row>
    <row r="187" spans="1:10" ht="19.2" customHeight="1">
      <c r="A187" s="50"/>
      <c r="B187" s="231" t="s">
        <v>69</v>
      </c>
      <c r="C187" s="231" t="s">
        <v>70</v>
      </c>
      <c r="D187" s="231"/>
      <c r="E187" s="231" t="s">
        <v>71</v>
      </c>
      <c r="F187" s="231" t="s">
        <v>72</v>
      </c>
      <c r="G187" s="232" t="s">
        <v>73</v>
      </c>
      <c r="H187" s="232"/>
      <c r="I187" s="173" t="s">
        <v>74</v>
      </c>
      <c r="J187" s="173" t="s">
        <v>75</v>
      </c>
    </row>
    <row r="188" spans="1:10" ht="16.95" customHeight="1">
      <c r="A188" s="50"/>
      <c r="B188" s="5"/>
      <c r="C188" s="339" t="s">
        <v>218</v>
      </c>
      <c r="D188" s="339"/>
      <c r="E188" s="55"/>
      <c r="F188" s="56" t="s">
        <v>219</v>
      </c>
      <c r="G188" s="353">
        <f>SUM(G189+G190+G191)</f>
        <v>299993.2</v>
      </c>
      <c r="H188" s="354"/>
      <c r="I188" s="57">
        <f>SUM(I189+I190+I191)</f>
        <v>293969.61</v>
      </c>
      <c r="J188" s="58">
        <f t="shared" ref="J188" si="33">I188/G188</f>
        <v>0.97992091154066152</v>
      </c>
    </row>
    <row r="189" spans="1:10" ht="15.75" customHeight="1">
      <c r="A189" s="50"/>
      <c r="B189" s="5"/>
      <c r="C189" s="44"/>
      <c r="D189" s="44"/>
      <c r="E189" s="20" t="s">
        <v>192</v>
      </c>
      <c r="F189" s="80" t="s">
        <v>193</v>
      </c>
      <c r="G189" s="38">
        <v>71200</v>
      </c>
      <c r="H189" s="38" t="s">
        <v>53</v>
      </c>
      <c r="I189" s="42">
        <v>71131.3</v>
      </c>
      <c r="J189" s="43">
        <f>I189/G189</f>
        <v>0.99903511235955056</v>
      </c>
    </row>
    <row r="190" spans="1:10" ht="17.100000000000001" customHeight="1">
      <c r="A190" s="50"/>
      <c r="B190" s="5"/>
      <c r="C190" s="340"/>
      <c r="D190" s="340"/>
      <c r="E190" s="5" t="s">
        <v>135</v>
      </c>
      <c r="F190" s="15" t="s">
        <v>140</v>
      </c>
      <c r="G190" s="32">
        <v>500</v>
      </c>
      <c r="H190" s="33" t="s">
        <v>80</v>
      </c>
      <c r="I190" s="35">
        <v>170.86</v>
      </c>
      <c r="J190" s="19">
        <f t="shared" ref="J190:J191" si="34">I190/G190</f>
        <v>0.34172000000000002</v>
      </c>
    </row>
    <row r="191" spans="1:10" ht="17.100000000000001" customHeight="1">
      <c r="A191" s="50"/>
      <c r="B191" s="5"/>
      <c r="C191" s="223"/>
      <c r="D191" s="223"/>
      <c r="E191" s="223" t="s">
        <v>130</v>
      </c>
      <c r="F191" s="138" t="s">
        <v>141</v>
      </c>
      <c r="G191" s="273">
        <v>228293.2</v>
      </c>
      <c r="H191" s="274"/>
      <c r="I191" s="133">
        <v>222667.45</v>
      </c>
      <c r="J191" s="134">
        <f t="shared" si="34"/>
        <v>0.97535734748122149</v>
      </c>
    </row>
    <row r="192" spans="1:10" ht="13.2" customHeight="1">
      <c r="A192" s="50"/>
      <c r="B192" s="5"/>
      <c r="C192" s="178" t="s">
        <v>286</v>
      </c>
      <c r="D192" s="178"/>
      <c r="E192" s="178"/>
      <c r="F192" s="185" t="s">
        <v>6</v>
      </c>
      <c r="G192" s="186">
        <v>7069.5</v>
      </c>
      <c r="H192" s="275"/>
      <c r="I192" s="76">
        <v>7069.5</v>
      </c>
      <c r="J192" s="77">
        <v>1</v>
      </c>
    </row>
    <row r="193" spans="1:16" ht="37.200000000000003" customHeight="1">
      <c r="A193" s="50"/>
      <c r="B193" s="5"/>
      <c r="C193" s="5"/>
      <c r="D193" s="5"/>
      <c r="E193" s="5" t="s">
        <v>264</v>
      </c>
      <c r="F193" s="15" t="s">
        <v>265</v>
      </c>
      <c r="G193" s="32">
        <v>7069.5</v>
      </c>
      <c r="H193" s="41"/>
      <c r="I193" s="35">
        <v>7069.5</v>
      </c>
      <c r="J193" s="19">
        <v>1</v>
      </c>
    </row>
    <row r="194" spans="1:16" ht="18" customHeight="1" thickBot="1">
      <c r="A194" s="50"/>
      <c r="B194" s="51" t="s">
        <v>57</v>
      </c>
      <c r="C194" s="342"/>
      <c r="D194" s="342"/>
      <c r="E194" s="51"/>
      <c r="F194" s="52" t="s">
        <v>58</v>
      </c>
      <c r="G194" s="343">
        <f>SUM(G214+G211+G209+G204+G201+G199+G195)</f>
        <v>4642971.21</v>
      </c>
      <c r="H194" s="344"/>
      <c r="I194" s="53">
        <f>SUM(I214+I211+I209+I204+I201+I199+I195)</f>
        <v>4155215.3000000003</v>
      </c>
      <c r="J194" s="54">
        <f t="shared" ref="J194:J208" si="35">I194/G194</f>
        <v>0.89494746188615726</v>
      </c>
    </row>
    <row r="195" spans="1:16" ht="17.100000000000001" customHeight="1" thickTop="1">
      <c r="A195" s="50"/>
      <c r="B195" s="5"/>
      <c r="C195" s="352" t="s">
        <v>59</v>
      </c>
      <c r="D195" s="352"/>
      <c r="E195" s="61"/>
      <c r="F195" s="75" t="s">
        <v>60</v>
      </c>
      <c r="G195" s="364">
        <f>SUM(G196:H198)</f>
        <v>1927865.92</v>
      </c>
      <c r="H195" s="365"/>
      <c r="I195" s="76">
        <f>SUM(I196:I198)</f>
        <v>1513482.48</v>
      </c>
      <c r="J195" s="79">
        <f t="shared" si="35"/>
        <v>0.78505588189452513</v>
      </c>
    </row>
    <row r="196" spans="1:16" ht="28.2" customHeight="1">
      <c r="A196" s="50"/>
      <c r="B196" s="5"/>
      <c r="C196" s="44"/>
      <c r="D196" s="44"/>
      <c r="E196" s="5" t="s">
        <v>287</v>
      </c>
      <c r="F196" s="15" t="s">
        <v>305</v>
      </c>
      <c r="G196" s="32">
        <v>25213.79</v>
      </c>
      <c r="H196" s="41"/>
      <c r="I196" s="35">
        <v>25213.79</v>
      </c>
      <c r="J196" s="19">
        <v>1</v>
      </c>
    </row>
    <row r="197" spans="1:16" ht="17.100000000000001" customHeight="1">
      <c r="A197" s="50"/>
      <c r="B197" s="5"/>
      <c r="C197" s="44"/>
      <c r="D197" s="44"/>
      <c r="E197" s="5" t="s">
        <v>194</v>
      </c>
      <c r="F197" s="15" t="s">
        <v>195</v>
      </c>
      <c r="G197" s="32">
        <v>1248968.44</v>
      </c>
      <c r="H197" s="41"/>
      <c r="I197" s="35">
        <v>834585</v>
      </c>
      <c r="J197" s="19">
        <f t="shared" si="35"/>
        <v>0.66821944676200151</v>
      </c>
    </row>
    <row r="198" spans="1:16" ht="68.400000000000006" customHeight="1">
      <c r="A198" s="50"/>
      <c r="B198" s="5"/>
      <c r="C198" s="340"/>
      <c r="D198" s="340"/>
      <c r="E198" s="5" t="s">
        <v>197</v>
      </c>
      <c r="F198" s="151" t="s">
        <v>251</v>
      </c>
      <c r="G198" s="350">
        <v>653683.68999999994</v>
      </c>
      <c r="H198" s="387"/>
      <c r="I198" s="35">
        <v>653683.68999999994</v>
      </c>
      <c r="J198" s="134">
        <f t="shared" si="35"/>
        <v>1</v>
      </c>
    </row>
    <row r="199" spans="1:16" ht="17.100000000000001" customHeight="1">
      <c r="A199" s="50"/>
      <c r="B199" s="5"/>
      <c r="C199" s="339" t="s">
        <v>61</v>
      </c>
      <c r="D199" s="339"/>
      <c r="E199" s="55"/>
      <c r="F199" s="56" t="s">
        <v>117</v>
      </c>
      <c r="G199" s="353">
        <v>2350200</v>
      </c>
      <c r="H199" s="354"/>
      <c r="I199" s="57">
        <v>2285323.4500000002</v>
      </c>
      <c r="J199" s="58">
        <f t="shared" si="35"/>
        <v>0.9723953067824016</v>
      </c>
    </row>
    <row r="200" spans="1:16" ht="36.75" customHeight="1">
      <c r="A200" s="50"/>
      <c r="B200" s="5"/>
      <c r="C200" s="44"/>
      <c r="D200" s="44"/>
      <c r="E200" s="20" t="s">
        <v>128</v>
      </c>
      <c r="F200" s="15" t="s">
        <v>129</v>
      </c>
      <c r="G200" s="27">
        <v>2350200</v>
      </c>
      <c r="H200" s="150"/>
      <c r="I200" s="42">
        <v>2285323.4500000002</v>
      </c>
      <c r="J200" s="43">
        <f t="shared" si="35"/>
        <v>0.9723953067824016</v>
      </c>
    </row>
    <row r="201" spans="1:16" ht="19.95" customHeight="1">
      <c r="A201" s="50"/>
      <c r="B201" s="84"/>
      <c r="C201" s="85" t="s">
        <v>220</v>
      </c>
      <c r="D201" s="85"/>
      <c r="E201" s="85"/>
      <c r="F201" s="192" t="s">
        <v>221</v>
      </c>
      <c r="G201" s="99">
        <f>SUM(G202:G203)</f>
        <v>48814.979999999996</v>
      </c>
      <c r="H201" s="99">
        <f t="shared" ref="H201:I201" si="36">SUM(H202:H203)</f>
        <v>0</v>
      </c>
      <c r="I201" s="99">
        <f t="shared" si="36"/>
        <v>39530.979999999996</v>
      </c>
      <c r="J201" s="58">
        <f t="shared" si="35"/>
        <v>0.80981247969373338</v>
      </c>
    </row>
    <row r="202" spans="1:16" ht="46.2" customHeight="1">
      <c r="A202" s="50"/>
      <c r="B202" s="84"/>
      <c r="C202" s="194"/>
      <c r="D202" s="194"/>
      <c r="E202" s="92" t="s">
        <v>222</v>
      </c>
      <c r="F202" s="195" t="s">
        <v>227</v>
      </c>
      <c r="G202" s="42">
        <v>15550.98</v>
      </c>
      <c r="H202" s="91"/>
      <c r="I202" s="42">
        <v>15550.98</v>
      </c>
      <c r="J202" s="43">
        <v>1</v>
      </c>
      <c r="K202" s="3"/>
      <c r="L202" s="3"/>
      <c r="M202" s="3"/>
      <c r="N202" s="3"/>
      <c r="O202" s="3"/>
      <c r="P202" s="3"/>
    </row>
    <row r="203" spans="1:16" ht="49.2" customHeight="1">
      <c r="A203" s="50"/>
      <c r="B203" s="84"/>
      <c r="C203" s="176"/>
      <c r="D203" s="176"/>
      <c r="E203" s="107" t="s">
        <v>39</v>
      </c>
      <c r="F203" s="193" t="s">
        <v>223</v>
      </c>
      <c r="G203" s="182">
        <v>33264</v>
      </c>
      <c r="H203" s="76"/>
      <c r="I203" s="133">
        <v>23980</v>
      </c>
      <c r="J203" s="134">
        <f t="shared" si="35"/>
        <v>0.72089947089947093</v>
      </c>
    </row>
    <row r="204" spans="1:16" ht="18" customHeight="1">
      <c r="A204" s="50"/>
      <c r="B204" s="84"/>
      <c r="C204" s="85" t="s">
        <v>224</v>
      </c>
      <c r="D204" s="85"/>
      <c r="E204" s="85"/>
      <c r="F204" s="192" t="s">
        <v>225</v>
      </c>
      <c r="G204" s="99">
        <f>SUM(G205:G208)</f>
        <v>121716.36</v>
      </c>
      <c r="H204" s="99">
        <f t="shared" ref="H204:I204" si="37">SUM(H205:H208)</f>
        <v>0</v>
      </c>
      <c r="I204" s="99">
        <f t="shared" si="37"/>
        <v>121904.95</v>
      </c>
      <c r="J204" s="77">
        <f t="shared" si="35"/>
        <v>1.0015494219511658</v>
      </c>
    </row>
    <row r="205" spans="1:16" ht="16.95" customHeight="1">
      <c r="A205" s="50"/>
      <c r="B205" s="84"/>
      <c r="C205" s="194"/>
      <c r="D205" s="197"/>
      <c r="E205" s="81" t="s">
        <v>135</v>
      </c>
      <c r="F205" s="15" t="s">
        <v>140</v>
      </c>
      <c r="G205" s="29">
        <v>4.24</v>
      </c>
      <c r="H205" s="69"/>
      <c r="I205" s="42">
        <v>4.24</v>
      </c>
      <c r="J205" s="43">
        <f t="shared" si="35"/>
        <v>1</v>
      </c>
    </row>
    <row r="206" spans="1:16" ht="14.4" customHeight="1">
      <c r="A206" s="50"/>
      <c r="B206" s="84"/>
      <c r="C206" s="199"/>
      <c r="D206" s="197"/>
      <c r="E206" s="81" t="s">
        <v>130</v>
      </c>
      <c r="F206" s="15" t="s">
        <v>141</v>
      </c>
      <c r="G206" s="29">
        <v>3800</v>
      </c>
      <c r="H206" s="69"/>
      <c r="I206" s="35">
        <v>3988.59</v>
      </c>
      <c r="J206" s="19">
        <f t="shared" si="35"/>
        <v>1.0496289473684211</v>
      </c>
    </row>
    <row r="207" spans="1:16" ht="55.2" customHeight="1">
      <c r="A207" s="50"/>
      <c r="B207" s="84"/>
      <c r="C207" s="199"/>
      <c r="D207" s="197"/>
      <c r="E207" s="81" t="s">
        <v>288</v>
      </c>
      <c r="F207" s="127" t="s">
        <v>298</v>
      </c>
      <c r="G207" s="29">
        <v>99149.119999999995</v>
      </c>
      <c r="H207" s="69"/>
      <c r="I207" s="35">
        <v>99149.119999999995</v>
      </c>
      <c r="J207" s="19">
        <f t="shared" si="35"/>
        <v>1</v>
      </c>
    </row>
    <row r="208" spans="1:16" ht="51" customHeight="1">
      <c r="A208" s="50"/>
      <c r="B208" s="84"/>
      <c r="C208" s="176"/>
      <c r="D208" s="197"/>
      <c r="E208" s="81" t="s">
        <v>228</v>
      </c>
      <c r="F208" s="127" t="s">
        <v>289</v>
      </c>
      <c r="G208" s="29">
        <v>18763</v>
      </c>
      <c r="H208" s="69"/>
      <c r="I208" s="35">
        <v>18763</v>
      </c>
      <c r="J208" s="19">
        <f t="shared" si="35"/>
        <v>1</v>
      </c>
    </row>
    <row r="209" spans="1:16" ht="13.95" customHeight="1">
      <c r="A209" s="50"/>
      <c r="B209" s="5"/>
      <c r="C209" s="402" t="s">
        <v>198</v>
      </c>
      <c r="D209" s="402"/>
      <c r="E209" s="200"/>
      <c r="F209" s="201" t="s">
        <v>299</v>
      </c>
      <c r="G209" s="393">
        <v>73325.149999999994</v>
      </c>
      <c r="H209" s="393"/>
      <c r="I209" s="91">
        <f>SUM(I210)</f>
        <v>73325.149999999994</v>
      </c>
      <c r="J209" s="135">
        <f t="shared" ref="J209:J212" si="38">I209/G209</f>
        <v>1</v>
      </c>
    </row>
    <row r="210" spans="1:16" ht="26.4" customHeight="1">
      <c r="A210" s="50"/>
      <c r="B210" s="5"/>
      <c r="C210" s="44"/>
      <c r="D210" s="124"/>
      <c r="E210" s="92" t="s">
        <v>199</v>
      </c>
      <c r="F210" s="82" t="s">
        <v>200</v>
      </c>
      <c r="G210" s="196">
        <v>73325.149999999994</v>
      </c>
      <c r="H210" s="202"/>
      <c r="I210" s="153">
        <v>73325.149999999994</v>
      </c>
      <c r="J210" s="43">
        <f t="shared" si="38"/>
        <v>1</v>
      </c>
    </row>
    <row r="211" spans="1:16" ht="24" customHeight="1">
      <c r="A211" s="50"/>
      <c r="B211" s="84"/>
      <c r="C211" s="85" t="s">
        <v>81</v>
      </c>
      <c r="D211" s="194"/>
      <c r="E211" s="87"/>
      <c r="F211" s="12" t="s">
        <v>82</v>
      </c>
      <c r="G211" s="99">
        <v>6000</v>
      </c>
      <c r="H211" s="237" t="e">
        <f>SUM(#REF!+H212)</f>
        <v>#REF!</v>
      </c>
      <c r="I211" s="99">
        <v>6055.6</v>
      </c>
      <c r="J211" s="135">
        <f t="shared" si="38"/>
        <v>1.0092666666666668</v>
      </c>
    </row>
    <row r="212" spans="1:16" ht="14.4" customHeight="1">
      <c r="A212" s="50"/>
      <c r="B212" s="84"/>
      <c r="C212" s="236"/>
      <c r="D212" s="86"/>
      <c r="E212" s="5" t="s">
        <v>201</v>
      </c>
      <c r="F212" s="15" t="s">
        <v>213</v>
      </c>
      <c r="G212" s="32">
        <v>6000</v>
      </c>
      <c r="H212" s="41"/>
      <c r="I212" s="245">
        <v>6055.6</v>
      </c>
      <c r="J212" s="135">
        <f t="shared" si="38"/>
        <v>1.0092666666666668</v>
      </c>
      <c r="K212" s="3"/>
      <c r="L212" s="3"/>
      <c r="M212" s="3"/>
      <c r="N212" s="3"/>
      <c r="O212" s="3"/>
      <c r="P212" s="3"/>
    </row>
    <row r="213" spans="1:16" ht="14.4" customHeight="1">
      <c r="A213" s="50"/>
      <c r="B213" s="171" t="s">
        <v>69</v>
      </c>
      <c r="C213" s="171" t="s">
        <v>70</v>
      </c>
      <c r="D213" s="171"/>
      <c r="E213" s="171" t="s">
        <v>71</v>
      </c>
      <c r="F213" s="171" t="s">
        <v>72</v>
      </c>
      <c r="G213" s="172" t="s">
        <v>73</v>
      </c>
      <c r="H213" s="172"/>
      <c r="I213" s="173" t="s">
        <v>74</v>
      </c>
      <c r="J213" s="173" t="s">
        <v>75</v>
      </c>
      <c r="K213" s="3"/>
      <c r="L213" s="3"/>
      <c r="M213" s="3"/>
      <c r="N213" s="3"/>
      <c r="O213" s="3"/>
      <c r="P213" s="3"/>
    </row>
    <row r="214" spans="1:16" ht="20.25" customHeight="1">
      <c r="A214" s="50"/>
      <c r="B214" s="84"/>
      <c r="C214" s="85" t="s">
        <v>118</v>
      </c>
      <c r="D214" s="85"/>
      <c r="E214" s="85"/>
      <c r="F214" s="152" t="s">
        <v>119</v>
      </c>
      <c r="G214" s="57">
        <f>SUM(G215:G218)</f>
        <v>115048.8</v>
      </c>
      <c r="H214" s="57" t="e">
        <f>SUM(H215+H216+H217+#REF!+H218)</f>
        <v>#REF!</v>
      </c>
      <c r="I214" s="57">
        <f>SUM(I215:I218)</f>
        <v>115592.69</v>
      </c>
      <c r="J214" s="58">
        <f>SUM(I214/G214)</f>
        <v>1.0047274721683321</v>
      </c>
    </row>
    <row r="215" spans="1:16" ht="22.2" customHeight="1">
      <c r="A215" s="50"/>
      <c r="B215" s="5"/>
      <c r="C215" s="84"/>
      <c r="D215" s="81"/>
      <c r="E215" s="105" t="s">
        <v>133</v>
      </c>
      <c r="F215" s="82" t="s">
        <v>138</v>
      </c>
      <c r="G215" s="35">
        <v>20000</v>
      </c>
      <c r="H215" s="90"/>
      <c r="I215" s="153">
        <v>20417.07</v>
      </c>
      <c r="J215" s="154">
        <f>I215/G215</f>
        <v>1.0208535000000001</v>
      </c>
    </row>
    <row r="216" spans="1:16" ht="20.25" customHeight="1">
      <c r="A216" s="50"/>
      <c r="B216" s="5"/>
      <c r="C216" s="84"/>
      <c r="D216" s="81"/>
      <c r="E216" s="105" t="s">
        <v>135</v>
      </c>
      <c r="F216" s="82" t="s">
        <v>140</v>
      </c>
      <c r="G216" s="35">
        <v>12000</v>
      </c>
      <c r="H216" s="90"/>
      <c r="I216" s="126">
        <v>12169.91</v>
      </c>
      <c r="J216" s="154">
        <f>I216/G216</f>
        <v>1.0141591666666667</v>
      </c>
    </row>
    <row r="217" spans="1:16" ht="27" customHeight="1">
      <c r="A217" s="50"/>
      <c r="B217" s="5"/>
      <c r="C217" s="84"/>
      <c r="D217" s="81"/>
      <c r="E217" s="105" t="s">
        <v>202</v>
      </c>
      <c r="F217" s="82" t="s">
        <v>205</v>
      </c>
      <c r="G217" s="35">
        <v>3600</v>
      </c>
      <c r="H217" s="90"/>
      <c r="I217" s="126">
        <v>3556.91</v>
      </c>
      <c r="J217" s="154">
        <f>I217/G217</f>
        <v>0.98803055555555552</v>
      </c>
    </row>
    <row r="218" spans="1:16" ht="49.2" customHeight="1">
      <c r="A218" s="50"/>
      <c r="B218" s="5"/>
      <c r="C218" s="84"/>
      <c r="D218" s="81"/>
      <c r="E218" s="105" t="s">
        <v>222</v>
      </c>
      <c r="F218" s="82" t="s">
        <v>227</v>
      </c>
      <c r="G218" s="35">
        <v>79448.800000000003</v>
      </c>
      <c r="H218" s="90"/>
      <c r="I218" s="126">
        <v>79448.800000000003</v>
      </c>
      <c r="J218" s="154">
        <f>I218/G218</f>
        <v>1</v>
      </c>
    </row>
    <row r="219" spans="1:16" ht="20.399999999999999" customHeight="1" thickBot="1">
      <c r="A219" s="50"/>
      <c r="B219" s="142" t="s">
        <v>62</v>
      </c>
      <c r="C219" s="401"/>
      <c r="D219" s="401"/>
      <c r="E219" s="142"/>
      <c r="F219" s="143" t="s">
        <v>63</v>
      </c>
      <c r="G219" s="369">
        <f>SUM(G220)</f>
        <v>39674.01</v>
      </c>
      <c r="H219" s="400"/>
      <c r="I219" s="53">
        <f>SUM(I220)</f>
        <v>39674.01</v>
      </c>
      <c r="J219" s="54">
        <f t="shared" ref="J219:J230" si="39">I219/G219</f>
        <v>1</v>
      </c>
    </row>
    <row r="220" spans="1:16" ht="18.600000000000001" customHeight="1" thickTop="1">
      <c r="A220" s="50"/>
      <c r="B220" s="5"/>
      <c r="C220" s="352" t="s">
        <v>64</v>
      </c>
      <c r="D220" s="352"/>
      <c r="E220" s="44"/>
      <c r="F220" s="68" t="s">
        <v>6</v>
      </c>
      <c r="G220" s="391">
        <f>SUM(G221:G223)</f>
        <v>39674.01</v>
      </c>
      <c r="H220" s="392"/>
      <c r="I220" s="69">
        <f>SUM(I221:I223)</f>
        <v>39674.01</v>
      </c>
      <c r="J220" s="79">
        <f t="shared" si="39"/>
        <v>1</v>
      </c>
    </row>
    <row r="221" spans="1:16" ht="25.95" customHeight="1">
      <c r="A221" s="50"/>
      <c r="B221" s="5"/>
      <c r="C221" s="44"/>
      <c r="D221" s="44"/>
      <c r="E221" s="203" t="s">
        <v>230</v>
      </c>
      <c r="F221" s="119" t="s">
        <v>231</v>
      </c>
      <c r="G221" s="120">
        <v>9674.01</v>
      </c>
      <c r="H221" s="204"/>
      <c r="I221" s="42">
        <v>9674.01</v>
      </c>
      <c r="J221" s="19">
        <f t="shared" si="39"/>
        <v>1</v>
      </c>
    </row>
    <row r="222" spans="1:16" ht="47.4" customHeight="1">
      <c r="A222" s="50"/>
      <c r="B222" s="93"/>
      <c r="C222" s="93"/>
      <c r="D222" s="81"/>
      <c r="E222" s="93" t="s">
        <v>39</v>
      </c>
      <c r="F222" s="319" t="s">
        <v>223</v>
      </c>
      <c r="G222" s="284">
        <v>10000</v>
      </c>
      <c r="H222" s="90"/>
      <c r="I222" s="35">
        <v>10000</v>
      </c>
      <c r="J222" s="19">
        <f t="shared" si="39"/>
        <v>1</v>
      </c>
    </row>
    <row r="223" spans="1:16" ht="47.4" customHeight="1">
      <c r="A223" s="50"/>
      <c r="B223" s="191"/>
      <c r="C223" s="191"/>
      <c r="D223" s="278"/>
      <c r="E223" s="191" t="s">
        <v>228</v>
      </c>
      <c r="F223" s="224" t="s">
        <v>289</v>
      </c>
      <c r="G223" s="273">
        <v>20000</v>
      </c>
      <c r="H223" s="279"/>
      <c r="I223" s="133">
        <v>20000</v>
      </c>
      <c r="J223" s="134">
        <f t="shared" si="39"/>
        <v>1</v>
      </c>
    </row>
    <row r="224" spans="1:16" ht="15.6" customHeight="1" thickBot="1">
      <c r="A224" s="50"/>
      <c r="B224" s="280" t="s">
        <v>290</v>
      </c>
      <c r="C224" s="280"/>
      <c r="D224" s="276"/>
      <c r="E224" s="280"/>
      <c r="F224" s="328" t="s">
        <v>291</v>
      </c>
      <c r="G224" s="252">
        <v>700000</v>
      </c>
      <c r="H224" s="277"/>
      <c r="I224" s="228">
        <v>0</v>
      </c>
      <c r="J224" s="229">
        <f t="shared" si="39"/>
        <v>0</v>
      </c>
    </row>
    <row r="225" spans="1:16" ht="15.6" customHeight="1" thickTop="1">
      <c r="A225" s="50"/>
      <c r="B225" s="93"/>
      <c r="C225" s="269" t="s">
        <v>292</v>
      </c>
      <c r="D225" s="329"/>
      <c r="E225" s="269"/>
      <c r="F225" s="330" t="s">
        <v>6</v>
      </c>
      <c r="G225" s="148">
        <v>700000</v>
      </c>
      <c r="H225" s="331"/>
      <c r="I225" s="78">
        <v>0</v>
      </c>
      <c r="J225" s="79">
        <f t="shared" si="39"/>
        <v>0</v>
      </c>
    </row>
    <row r="226" spans="1:16" ht="47.4" customHeight="1" thickBot="1">
      <c r="A226" s="50"/>
      <c r="B226" s="281"/>
      <c r="C226" s="281"/>
      <c r="D226" s="282"/>
      <c r="E226" s="281" t="s">
        <v>228</v>
      </c>
      <c r="F226" s="127" t="s">
        <v>289</v>
      </c>
      <c r="G226" s="32">
        <v>700000</v>
      </c>
      <c r="H226" s="90"/>
      <c r="I226" s="35">
        <v>0</v>
      </c>
      <c r="J226" s="19">
        <f t="shared" si="39"/>
        <v>0</v>
      </c>
    </row>
    <row r="227" spans="1:16" ht="20.399999999999999" customHeight="1" thickBot="1">
      <c r="A227" s="16"/>
      <c r="B227" s="395" t="s">
        <v>207</v>
      </c>
      <c r="C227" s="396"/>
      <c r="D227" s="396"/>
      <c r="E227" s="396"/>
      <c r="F227" s="397"/>
      <c r="G227" s="398">
        <f>SUM(G224+G219+G194+G171+G168+G158+G134+G131+G105+G54+G50+G46+G32+G21+G14+G7+G89)</f>
        <v>74502011.49000001</v>
      </c>
      <c r="H227" s="399"/>
      <c r="I227" s="40">
        <f>SUM(I224+I219+I194+I171+I168+I158+I134+I131+I105+I89+I54+I50+I46+I32+I21+I14+I7)</f>
        <v>71930856.379999995</v>
      </c>
      <c r="J227" s="6">
        <f t="shared" si="39"/>
        <v>0.96548878267071858</v>
      </c>
      <c r="K227" s="3"/>
      <c r="L227" s="3"/>
      <c r="M227" s="3"/>
      <c r="N227" s="3"/>
      <c r="O227" s="3"/>
      <c r="P227" s="3"/>
    </row>
    <row r="228" spans="1:16" ht="12.75" customHeight="1">
      <c r="A228" s="16"/>
      <c r="B228" s="7"/>
      <c r="C228" s="7"/>
      <c r="D228" s="7"/>
      <c r="E228" s="8"/>
      <c r="F228" s="155" t="s">
        <v>208</v>
      </c>
      <c r="G228" s="158"/>
      <c r="H228" s="159"/>
      <c r="I228" s="160"/>
      <c r="J228" s="161"/>
      <c r="K228" s="3"/>
      <c r="L228" s="3"/>
      <c r="M228" s="3"/>
      <c r="N228" s="3"/>
      <c r="O228" s="3"/>
      <c r="P228" s="3"/>
    </row>
    <row r="229" spans="1:16" ht="12.75" customHeight="1">
      <c r="A229" s="16"/>
      <c r="B229" s="7"/>
      <c r="C229" s="7"/>
      <c r="D229" s="7"/>
      <c r="E229" s="8"/>
      <c r="F229" s="156" t="s">
        <v>209</v>
      </c>
      <c r="G229" s="162">
        <v>68222995.659999996</v>
      </c>
      <c r="H229" s="163"/>
      <c r="I229" s="164">
        <v>67171748.379999995</v>
      </c>
      <c r="J229" s="165">
        <f t="shared" si="39"/>
        <v>0.98459101260755166</v>
      </c>
      <c r="K229" s="3"/>
      <c r="L229" s="3"/>
      <c r="M229" s="3"/>
      <c r="N229" s="3"/>
      <c r="O229" s="3"/>
      <c r="P229" s="3"/>
    </row>
    <row r="230" spans="1:16" ht="14.25" customHeight="1" thickBot="1">
      <c r="A230" s="16"/>
      <c r="B230" s="7"/>
      <c r="C230" s="7"/>
      <c r="D230" s="7"/>
      <c r="E230" s="8"/>
      <c r="F230" s="157" t="s">
        <v>210</v>
      </c>
      <c r="G230" s="166">
        <v>6279015.8300000001</v>
      </c>
      <c r="H230" s="166"/>
      <c r="I230" s="167">
        <v>4759108</v>
      </c>
      <c r="J230" s="168">
        <f t="shared" si="39"/>
        <v>0.75793852553482099</v>
      </c>
      <c r="K230" s="3"/>
      <c r="L230" s="3"/>
      <c r="M230" s="3"/>
      <c r="N230" s="3"/>
      <c r="O230" s="3"/>
      <c r="P230" s="3"/>
    </row>
    <row r="231" spans="1:16" ht="15.75" customHeight="1">
      <c r="A231" s="394"/>
      <c r="B231" s="394"/>
      <c r="C231" s="394"/>
      <c r="D231" s="394"/>
      <c r="E231" s="394"/>
      <c r="F231" s="394"/>
      <c r="G231" s="394"/>
      <c r="H231" s="394"/>
      <c r="J231" s="21"/>
    </row>
    <row r="232" spans="1:16">
      <c r="A232" s="394"/>
      <c r="B232" s="394"/>
      <c r="C232" s="394"/>
      <c r="D232" s="394"/>
      <c r="E232" s="394"/>
      <c r="F232" s="394"/>
      <c r="G232" s="394"/>
      <c r="H232" s="394"/>
    </row>
    <row r="234" spans="1:16">
      <c r="G234" s="205"/>
      <c r="I234" s="205"/>
    </row>
    <row r="235" spans="1:16">
      <c r="G235" s="233"/>
      <c r="H235" s="234"/>
      <c r="I235" s="233"/>
    </row>
  </sheetData>
  <mergeCells count="124">
    <mergeCell ref="G220:H220"/>
    <mergeCell ref="G199:H199"/>
    <mergeCell ref="G209:H209"/>
    <mergeCell ref="C199:D199"/>
    <mergeCell ref="A232:H232"/>
    <mergeCell ref="A231:H231"/>
    <mergeCell ref="B227:F227"/>
    <mergeCell ref="G227:H227"/>
    <mergeCell ref="C220:D220"/>
    <mergeCell ref="G219:H219"/>
    <mergeCell ref="C219:D219"/>
    <mergeCell ref="C209:D209"/>
    <mergeCell ref="C198:D198"/>
    <mergeCell ref="G198:H198"/>
    <mergeCell ref="C195:D195"/>
    <mergeCell ref="C170:D170"/>
    <mergeCell ref="C168:D168"/>
    <mergeCell ref="G168:H168"/>
    <mergeCell ref="C169:D169"/>
    <mergeCell ref="G195:H195"/>
    <mergeCell ref="C194:D194"/>
    <mergeCell ref="C188:D188"/>
    <mergeCell ref="G188:H188"/>
    <mergeCell ref="G194:H194"/>
    <mergeCell ref="C185:D185"/>
    <mergeCell ref="G170:H170"/>
    <mergeCell ref="C186:D186"/>
    <mergeCell ref="G185:H185"/>
    <mergeCell ref="G186:H186"/>
    <mergeCell ref="C177:D177"/>
    <mergeCell ref="C178:D178"/>
    <mergeCell ref="C176:D176"/>
    <mergeCell ref="G169:H169"/>
    <mergeCell ref="G152:H152"/>
    <mergeCell ref="C152:D152"/>
    <mergeCell ref="C190:D190"/>
    <mergeCell ref="C147:D147"/>
    <mergeCell ref="C149:D149"/>
    <mergeCell ref="G153:H153"/>
    <mergeCell ref="C180:D180"/>
    <mergeCell ref="G149:H149"/>
    <mergeCell ref="G147:H147"/>
    <mergeCell ref="C179:D179"/>
    <mergeCell ref="G139:H139"/>
    <mergeCell ref="C139:D139"/>
    <mergeCell ref="C140:D140"/>
    <mergeCell ref="G140:H140"/>
    <mergeCell ref="C141:D141"/>
    <mergeCell ref="C137:D137"/>
    <mergeCell ref="G137:H137"/>
    <mergeCell ref="C146:D146"/>
    <mergeCell ref="G141:H141"/>
    <mergeCell ref="C143:D143"/>
    <mergeCell ref="G143:H143"/>
    <mergeCell ref="G146:H146"/>
    <mergeCell ref="C145:D145"/>
    <mergeCell ref="G145:H145"/>
    <mergeCell ref="C134:D134"/>
    <mergeCell ref="G134:H134"/>
    <mergeCell ref="C135:D135"/>
    <mergeCell ref="G135:H135"/>
    <mergeCell ref="C136:D136"/>
    <mergeCell ref="G136:H136"/>
    <mergeCell ref="C132:D132"/>
    <mergeCell ref="C133:D133"/>
    <mergeCell ref="C122:D122"/>
    <mergeCell ref="C123:D123"/>
    <mergeCell ref="C120:D120"/>
    <mergeCell ref="C104:D104"/>
    <mergeCell ref="G104:H104"/>
    <mergeCell ref="G89:H89"/>
    <mergeCell ref="C103:D103"/>
    <mergeCell ref="G103:H103"/>
    <mergeCell ref="C119:D119"/>
    <mergeCell ref="C111:D111"/>
    <mergeCell ref="C112:D112"/>
    <mergeCell ref="C8:D8"/>
    <mergeCell ref="C13:D13"/>
    <mergeCell ref="G23:H23"/>
    <mergeCell ref="C21:D21"/>
    <mergeCell ref="A1:H1"/>
    <mergeCell ref="C5:D5"/>
    <mergeCell ref="G5:H5"/>
    <mergeCell ref="C7:D7"/>
    <mergeCell ref="C14:D14"/>
    <mergeCell ref="G14:H14"/>
    <mergeCell ref="C17:D17"/>
    <mergeCell ref="G21:H21"/>
    <mergeCell ref="C22:D22"/>
    <mergeCell ref="G22:H22"/>
    <mergeCell ref="C23:D23"/>
    <mergeCell ref="A2:J2"/>
    <mergeCell ref="A3:J3"/>
    <mergeCell ref="A4:J4"/>
    <mergeCell ref="I1:P1"/>
    <mergeCell ref="G35:H35"/>
    <mergeCell ref="C35:D35"/>
    <mergeCell ref="G33:H33"/>
    <mergeCell ref="C33:D33"/>
    <mergeCell ref="C46:D46"/>
    <mergeCell ref="G46:H46"/>
    <mergeCell ref="C36:D36"/>
    <mergeCell ref="C12:D12"/>
    <mergeCell ref="C32:D32"/>
    <mergeCell ref="G32:H32"/>
    <mergeCell ref="G36:H36"/>
    <mergeCell ref="C37:D37"/>
    <mergeCell ref="G48:H48"/>
    <mergeCell ref="C47:D47"/>
    <mergeCell ref="G47:H47"/>
    <mergeCell ref="C48:D48"/>
    <mergeCell ref="C113:D113"/>
    <mergeCell ref="C115:D115"/>
    <mergeCell ref="C55:D55"/>
    <mergeCell ref="G55:H55"/>
    <mergeCell ref="C54:D54"/>
    <mergeCell ref="G54:H54"/>
    <mergeCell ref="C106:D106"/>
    <mergeCell ref="G106:H106"/>
    <mergeCell ref="C108:D108"/>
    <mergeCell ref="G105:H105"/>
    <mergeCell ref="C89:D89"/>
    <mergeCell ref="C58:D58"/>
    <mergeCell ref="C105:D105"/>
  </mergeCells>
  <pageMargins left="0.74803149606299213" right="0.74803149606299213" top="0.98425196850393704" bottom="0.98425196850393704" header="0.51181102362204722" footer="0.51181102362204722"/>
  <pageSetup paperSize="9" scale="99" firstPageNumber="3" orientation="portrait" useFirstPageNumber="1" horizontalDpi="4294967294" r:id="rId1"/>
  <headerFooter>
    <oddFooter>&amp;C&amp;P</oddFooter>
    <firstFooter>&amp;C3</firstFooter>
  </headerFooter>
  <rowBreaks count="8" manualBreakCount="8">
    <brk id="27" max="16383" man="1"/>
    <brk id="52" max="16383" man="1"/>
    <brk id="81" max="16383" man="1"/>
    <brk id="116" max="16383" man="1"/>
    <brk id="141" max="16383" man="1"/>
    <brk id="165" max="16383" man="1"/>
    <brk id="186" max="16383" man="1"/>
    <brk id="2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Ewa Werder</cp:lastModifiedBy>
  <cp:lastPrinted>2023-03-23T13:37:36Z</cp:lastPrinted>
  <dcterms:created xsi:type="dcterms:W3CDTF">2020-07-16T12:59:17Z</dcterms:created>
  <dcterms:modified xsi:type="dcterms:W3CDTF">2023-03-23T13:37:40Z</dcterms:modified>
</cp:coreProperties>
</file>