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prawozdanie za 2022 r\"/>
    </mc:Choice>
  </mc:AlternateContent>
  <xr:revisionPtr revIDLastSave="0" documentId="13_ncr:1_{0A83B171-1167-43E0-BBA4-66C3561B26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oc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7" i="1" l="1"/>
  <c r="G399" i="1"/>
  <c r="I457" i="1"/>
  <c r="G457" i="1"/>
  <c r="I436" i="1"/>
  <c r="G436" i="1"/>
  <c r="I421" i="1"/>
  <c r="G421" i="1"/>
  <c r="I417" i="1"/>
  <c r="G417" i="1"/>
  <c r="K399" i="1"/>
  <c r="I399" i="1"/>
  <c r="K385" i="1"/>
  <c r="K371" i="1"/>
  <c r="I371" i="1"/>
  <c r="G371" i="1"/>
  <c r="J358" i="1"/>
  <c r="I357" i="1"/>
  <c r="I356" i="1" s="1"/>
  <c r="G357" i="1"/>
  <c r="G356" i="1" s="1"/>
  <c r="K348" i="1"/>
  <c r="K347" i="1" s="1"/>
  <c r="I348" i="1"/>
  <c r="I347" i="1" s="1"/>
  <c r="G348" i="1"/>
  <c r="G347" i="1" s="1"/>
  <c r="J350" i="1"/>
  <c r="J351" i="1"/>
  <c r="J352" i="1"/>
  <c r="J353" i="1"/>
  <c r="J354" i="1"/>
  <c r="J345" i="1"/>
  <c r="J343" i="1"/>
  <c r="J342" i="1"/>
  <c r="J341" i="1"/>
  <c r="J336" i="1"/>
  <c r="J335" i="1"/>
  <c r="I333" i="1"/>
  <c r="G333" i="1"/>
  <c r="K323" i="1"/>
  <c r="I323" i="1"/>
  <c r="G323" i="1"/>
  <c r="K305" i="1"/>
  <c r="I305" i="1"/>
  <c r="G305" i="1"/>
  <c r="I280" i="1"/>
  <c r="G280" i="1"/>
  <c r="I277" i="1"/>
  <c r="G277" i="1"/>
  <c r="J270" i="1"/>
  <c r="J271" i="1"/>
  <c r="J272" i="1"/>
  <c r="J269" i="1"/>
  <c r="K263" i="1"/>
  <c r="I263" i="1"/>
  <c r="G263" i="1"/>
  <c r="I260" i="1"/>
  <c r="K248" i="1"/>
  <c r="I248" i="1"/>
  <c r="G248" i="1"/>
  <c r="J255" i="1"/>
  <c r="J254" i="1"/>
  <c r="J241" i="1"/>
  <c r="I235" i="1"/>
  <c r="G235" i="1"/>
  <c r="I228" i="1"/>
  <c r="G228" i="1"/>
  <c r="I215" i="1"/>
  <c r="G215" i="1"/>
  <c r="K193" i="1"/>
  <c r="I193" i="1"/>
  <c r="G193" i="1"/>
  <c r="J212" i="1"/>
  <c r="J211" i="1"/>
  <c r="K159" i="1"/>
  <c r="I159" i="1"/>
  <c r="G159" i="1"/>
  <c r="I141" i="1"/>
  <c r="G141" i="1"/>
  <c r="I125" i="1"/>
  <c r="G125" i="1"/>
  <c r="K125" i="1"/>
  <c r="J135" i="1"/>
  <c r="J134" i="1"/>
  <c r="K71" i="1"/>
  <c r="I96" i="1"/>
  <c r="G96" i="1"/>
  <c r="I71" i="1"/>
  <c r="G71" i="1"/>
  <c r="J109" i="1"/>
  <c r="J67" i="1"/>
  <c r="J47" i="1"/>
  <c r="H35" i="1"/>
  <c r="I35" i="1"/>
  <c r="G35" i="1"/>
  <c r="G25" i="1"/>
  <c r="G24" i="1" s="1"/>
  <c r="H14" i="1"/>
  <c r="I14" i="1"/>
  <c r="G14" i="1"/>
  <c r="J42" i="1"/>
  <c r="J23" i="1"/>
  <c r="J20" i="1"/>
  <c r="H141" i="1"/>
  <c r="J182" i="1"/>
  <c r="J183" i="1"/>
  <c r="K25" i="1"/>
  <c r="K24" i="1" s="1"/>
  <c r="I10" i="1"/>
  <c r="G10" i="1"/>
  <c r="I475" i="1"/>
  <c r="G475" i="1"/>
  <c r="K477" i="1"/>
  <c r="K474" i="1" s="1"/>
  <c r="I477" i="1"/>
  <c r="G477" i="1"/>
  <c r="J483" i="1"/>
  <c r="J482" i="1"/>
  <c r="I464" i="1"/>
  <c r="G464" i="1"/>
  <c r="J469" i="1"/>
  <c r="I462" i="1"/>
  <c r="G462" i="1"/>
  <c r="I460" i="1"/>
  <c r="G460" i="1"/>
  <c r="K424" i="1"/>
  <c r="I451" i="1"/>
  <c r="G451" i="1"/>
  <c r="G445" i="1"/>
  <c r="H439" i="1"/>
  <c r="I439" i="1"/>
  <c r="G439" i="1"/>
  <c r="J458" i="1"/>
  <c r="I445" i="1"/>
  <c r="K445" i="1"/>
  <c r="J450" i="1"/>
  <c r="J442" i="1"/>
  <c r="J441" i="1"/>
  <c r="J443" i="1"/>
  <c r="I424" i="1"/>
  <c r="G424" i="1"/>
  <c r="J433" i="1"/>
  <c r="J427" i="1"/>
  <c r="H417" i="1"/>
  <c r="J419" i="1"/>
  <c r="I397" i="1"/>
  <c r="I395" i="1"/>
  <c r="G395" i="1"/>
  <c r="I393" i="1"/>
  <c r="G393" i="1"/>
  <c r="I385" i="1"/>
  <c r="G385" i="1"/>
  <c r="H383" i="1"/>
  <c r="I383" i="1"/>
  <c r="G383" i="1"/>
  <c r="H371" i="1"/>
  <c r="J378" i="1"/>
  <c r="H361" i="1"/>
  <c r="I361" i="1"/>
  <c r="G361" i="1"/>
  <c r="J349" i="1"/>
  <c r="J340" i="1"/>
  <c r="J339" i="1"/>
  <c r="J337" i="1"/>
  <c r="J334" i="1"/>
  <c r="K331" i="1"/>
  <c r="H331" i="1"/>
  <c r="I331" i="1"/>
  <c r="G331" i="1"/>
  <c r="J325" i="1"/>
  <c r="J324" i="1"/>
  <c r="I299" i="1"/>
  <c r="G299" i="1"/>
  <c r="I297" i="1"/>
  <c r="G297" i="1"/>
  <c r="I294" i="1"/>
  <c r="G294" i="1"/>
  <c r="I288" i="1"/>
  <c r="G288" i="1"/>
  <c r="J284" i="1"/>
  <c r="J282" i="1"/>
  <c r="J275" i="1"/>
  <c r="K274" i="1"/>
  <c r="H274" i="1"/>
  <c r="I274" i="1"/>
  <c r="G274" i="1"/>
  <c r="J267" i="1"/>
  <c r="J266" i="1"/>
  <c r="H263" i="1"/>
  <c r="J243" i="1"/>
  <c r="J242" i="1"/>
  <c r="J238" i="1"/>
  <c r="H228" i="1"/>
  <c r="H193" i="1"/>
  <c r="K184" i="1"/>
  <c r="H184" i="1"/>
  <c r="I184" i="1"/>
  <c r="G184" i="1"/>
  <c r="J192" i="1"/>
  <c r="J181" i="1"/>
  <c r="J169" i="1"/>
  <c r="J165" i="1"/>
  <c r="K147" i="1"/>
  <c r="I148" i="1"/>
  <c r="I147" i="1" s="1"/>
  <c r="G148" i="1"/>
  <c r="G147" i="1" s="1"/>
  <c r="J149" i="1"/>
  <c r="J129" i="1"/>
  <c r="J126" i="1"/>
  <c r="K119" i="1"/>
  <c r="J88" i="1"/>
  <c r="J85" i="1"/>
  <c r="J81" i="1"/>
  <c r="I64" i="1"/>
  <c r="K64" i="1"/>
  <c r="H52" i="1"/>
  <c r="I52" i="1"/>
  <c r="G52" i="1"/>
  <c r="I50" i="1"/>
  <c r="G50" i="1"/>
  <c r="J43" i="1"/>
  <c r="K35" i="1"/>
  <c r="K29" i="1" s="1"/>
  <c r="H25" i="1"/>
  <c r="I25" i="1"/>
  <c r="I24" i="1" s="1"/>
  <c r="J28" i="1"/>
  <c r="J26" i="1"/>
  <c r="J22" i="1"/>
  <c r="H12" i="1"/>
  <c r="I12" i="1"/>
  <c r="G12" i="1"/>
  <c r="J13" i="1"/>
  <c r="J479" i="1"/>
  <c r="J478" i="1"/>
  <c r="J452" i="1"/>
  <c r="K451" i="1"/>
  <c r="J413" i="1"/>
  <c r="J412" i="1"/>
  <c r="K439" i="1"/>
  <c r="K45" i="1"/>
  <c r="K44" i="1" s="1"/>
  <c r="K235" i="1"/>
  <c r="K420" i="1" l="1"/>
  <c r="I459" i="1"/>
  <c r="K287" i="1"/>
  <c r="G459" i="1"/>
  <c r="I7" i="1"/>
  <c r="I360" i="1"/>
  <c r="G474" i="1"/>
  <c r="G273" i="1"/>
  <c r="I474" i="1"/>
  <c r="G7" i="1"/>
  <c r="G360" i="1"/>
  <c r="J451" i="1"/>
  <c r="H360" i="1"/>
  <c r="J417" i="1"/>
  <c r="J347" i="1"/>
  <c r="J348" i="1"/>
  <c r="I273" i="1"/>
  <c r="J274" i="1"/>
  <c r="J147" i="1"/>
  <c r="J148" i="1"/>
  <c r="G49" i="1"/>
  <c r="J25" i="1"/>
  <c r="J24" i="1"/>
  <c r="H7" i="1"/>
  <c r="J12" i="1"/>
  <c r="J477" i="1"/>
  <c r="J471" i="1"/>
  <c r="J466" i="1"/>
  <c r="H454" i="1"/>
  <c r="I454" i="1"/>
  <c r="I420" i="1" s="1"/>
  <c r="G454" i="1"/>
  <c r="G420" i="1" s="1"/>
  <c r="J449" i="1"/>
  <c r="J440" i="1"/>
  <c r="J437" i="1"/>
  <c r="J432" i="1"/>
  <c r="J422" i="1"/>
  <c r="J416" i="1"/>
  <c r="J415" i="1"/>
  <c r="J411" i="1"/>
  <c r="J410" i="1"/>
  <c r="J409" i="1"/>
  <c r="J408" i="1"/>
  <c r="J407" i="1"/>
  <c r="J406" i="1"/>
  <c r="J405" i="1"/>
  <c r="J402" i="1"/>
  <c r="J400" i="1"/>
  <c r="J330" i="1"/>
  <c r="J322" i="1"/>
  <c r="I290" i="1"/>
  <c r="H248" i="1"/>
  <c r="J259" i="1"/>
  <c r="J244" i="1"/>
  <c r="J245" i="1"/>
  <c r="H215" i="1"/>
  <c r="J202" i="1"/>
  <c r="J200" i="1"/>
  <c r="J191" i="1"/>
  <c r="J176" i="1"/>
  <c r="J177" i="1"/>
  <c r="J179" i="1"/>
  <c r="J166" i="1"/>
  <c r="J454" i="1" l="1"/>
  <c r="J399" i="1"/>
  <c r="I156" i="1"/>
  <c r="I153" i="1" s="1"/>
  <c r="G156" i="1"/>
  <c r="G153" i="1" s="1"/>
  <c r="I150" i="1"/>
  <c r="G150" i="1"/>
  <c r="H139" i="1"/>
  <c r="I139" i="1"/>
  <c r="G139" i="1"/>
  <c r="I112" i="1"/>
  <c r="G112" i="1"/>
  <c r="J117" i="1"/>
  <c r="H96" i="1"/>
  <c r="J92" i="1"/>
  <c r="G64" i="1"/>
  <c r="J68" i="1"/>
  <c r="I55" i="1"/>
  <c r="G55" i="1"/>
  <c r="I49" i="1"/>
  <c r="J52" i="1"/>
  <c r="J53" i="1"/>
  <c r="I45" i="1"/>
  <c r="G45" i="1"/>
  <c r="J46" i="1"/>
  <c r="H32" i="1" l="1"/>
  <c r="I32" i="1"/>
  <c r="G32" i="1"/>
  <c r="H30" i="1"/>
  <c r="I30" i="1"/>
  <c r="G30" i="1"/>
  <c r="J488" i="1"/>
  <c r="J310" i="1"/>
  <c r="J239" i="1"/>
  <c r="J205" i="1"/>
  <c r="J384" i="1"/>
  <c r="J383" i="1"/>
  <c r="J86" i="1"/>
  <c r="J463" i="1"/>
  <c r="J462" i="1"/>
  <c r="J237" i="1"/>
  <c r="J268" i="1"/>
  <c r="J140" i="1"/>
  <c r="G93" i="1"/>
  <c r="G54" i="1" s="1"/>
  <c r="J473" i="1"/>
  <c r="I301" i="1"/>
  <c r="I287" i="1" s="1"/>
  <c r="G301" i="1"/>
  <c r="G287" i="1" s="1"/>
  <c r="G260" i="1"/>
  <c r="I224" i="1"/>
  <c r="I158" i="1" s="1"/>
  <c r="G224" i="1"/>
  <c r="J180" i="1"/>
  <c r="J139" i="1"/>
  <c r="J108" i="1"/>
  <c r="J98" i="1"/>
  <c r="J40" i="1"/>
  <c r="J21" i="1"/>
  <c r="J456" i="1"/>
  <c r="J455" i="1"/>
  <c r="J423" i="1"/>
  <c r="J396" i="1"/>
  <c r="J395" i="1"/>
  <c r="J391" i="1"/>
  <c r="J386" i="1"/>
  <c r="J262" i="1"/>
  <c r="J261" i="1"/>
  <c r="J194" i="1"/>
  <c r="I137" i="1"/>
  <c r="G137" i="1"/>
  <c r="G120" i="1"/>
  <c r="G119" i="1" s="1"/>
  <c r="J118" i="1"/>
  <c r="J115" i="1"/>
  <c r="K96" i="1"/>
  <c r="J100" i="1"/>
  <c r="J101" i="1"/>
  <c r="J102" i="1"/>
  <c r="J103" i="1"/>
  <c r="J104" i="1"/>
  <c r="J105" i="1"/>
  <c r="J106" i="1"/>
  <c r="J107" i="1"/>
  <c r="J110" i="1"/>
  <c r="J97" i="1"/>
  <c r="I93" i="1"/>
  <c r="I54" i="1" s="1"/>
  <c r="J83" i="1"/>
  <c r="J82" i="1"/>
  <c r="K55" i="1"/>
  <c r="J60" i="1"/>
  <c r="J45" i="1"/>
  <c r="J39" i="1"/>
  <c r="J486" i="1"/>
  <c r="J487" i="1"/>
  <c r="K49" i="1"/>
  <c r="J476" i="1"/>
  <c r="J475" i="1"/>
  <c r="J465" i="1"/>
  <c r="J444" i="1"/>
  <c r="J439" i="1"/>
  <c r="J328" i="1"/>
  <c r="J304" i="1"/>
  <c r="J302" i="1"/>
  <c r="J258" i="1"/>
  <c r="J252" i="1"/>
  <c r="J249" i="1"/>
  <c r="J236" i="1"/>
  <c r="J38" i="1"/>
  <c r="J15" i="1"/>
  <c r="J8" i="1"/>
  <c r="J9" i="1"/>
  <c r="J365" i="1"/>
  <c r="J362" i="1"/>
  <c r="K361" i="1"/>
  <c r="K360" i="1" s="1"/>
  <c r="J331" i="1"/>
  <c r="J294" i="1"/>
  <c r="J460" i="1"/>
  <c r="J472" i="1"/>
  <c r="J370" i="1"/>
  <c r="J359" i="1"/>
  <c r="K224" i="1"/>
  <c r="K93" i="1"/>
  <c r="K112" i="1"/>
  <c r="J394" i="1"/>
  <c r="J393" i="1"/>
  <c r="J392" i="1"/>
  <c r="J390" i="1"/>
  <c r="J389" i="1"/>
  <c r="J388" i="1"/>
  <c r="J387" i="1"/>
  <c r="J382" i="1"/>
  <c r="J381" i="1"/>
  <c r="J380" i="1"/>
  <c r="J379" i="1"/>
  <c r="J375" i="1"/>
  <c r="J374" i="1"/>
  <c r="J372" i="1"/>
  <c r="J369" i="1"/>
  <c r="J368" i="1"/>
  <c r="J367" i="1"/>
  <c r="J366" i="1"/>
  <c r="J364" i="1"/>
  <c r="J363" i="1"/>
  <c r="J332" i="1"/>
  <c r="J257" i="1"/>
  <c r="J227" i="1"/>
  <c r="J136" i="1"/>
  <c r="J133" i="1"/>
  <c r="J132" i="1"/>
  <c r="J153" i="1"/>
  <c r="J138" i="1"/>
  <c r="J240" i="1"/>
  <c r="J299" i="1"/>
  <c r="J297" i="1"/>
  <c r="K228" i="1"/>
  <c r="K215" i="1"/>
  <c r="J170" i="1"/>
  <c r="K124" i="1"/>
  <c r="J333" i="1"/>
  <c r="J489" i="1"/>
  <c r="I120" i="1"/>
  <c r="I119" i="1" s="1"/>
  <c r="J50" i="1"/>
  <c r="J434" i="1"/>
  <c r="J435" i="1"/>
  <c r="J426" i="1"/>
  <c r="J286" i="1"/>
  <c r="J250" i="1"/>
  <c r="J253" i="1"/>
  <c r="J256" i="1"/>
  <c r="J16" i="1"/>
  <c r="J17" i="1"/>
  <c r="J309" i="1"/>
  <c r="J188" i="1"/>
  <c r="J187" i="1"/>
  <c r="J175" i="1"/>
  <c r="J10" i="1"/>
  <c r="J461" i="1"/>
  <c r="J438" i="1"/>
  <c r="J425" i="1"/>
  <c r="J428" i="1"/>
  <c r="J429" i="1"/>
  <c r="J430" i="1"/>
  <c r="J356" i="1"/>
  <c r="J319" i="1"/>
  <c r="J318" i="1"/>
  <c r="J317" i="1"/>
  <c r="J316" i="1"/>
  <c r="J315" i="1"/>
  <c r="J314" i="1"/>
  <c r="J313" i="1"/>
  <c r="J303" i="1"/>
  <c r="J234" i="1"/>
  <c r="J233" i="1"/>
  <c r="J223" i="1"/>
  <c r="J206" i="1"/>
  <c r="J210" i="1"/>
  <c r="J209" i="1"/>
  <c r="J122" i="1"/>
  <c r="J87" i="1"/>
  <c r="J65" i="1"/>
  <c r="J66" i="1"/>
  <c r="J41" i="1"/>
  <c r="J18" i="1"/>
  <c r="J19" i="1"/>
  <c r="J485" i="1"/>
  <c r="J490" i="1"/>
  <c r="K464" i="1"/>
  <c r="K459" i="1" s="1"/>
  <c r="K280" i="1"/>
  <c r="K273" i="1" s="1"/>
  <c r="K14" i="1"/>
  <c r="K7" i="1" s="1"/>
  <c r="J480" i="1"/>
  <c r="J481" i="1"/>
  <c r="J467" i="1"/>
  <c r="J468" i="1"/>
  <c r="J470" i="1"/>
  <c r="J431" i="1"/>
  <c r="J446" i="1"/>
  <c r="J447" i="1"/>
  <c r="J448" i="1"/>
  <c r="J290" i="1"/>
  <c r="J288" i="1"/>
  <c r="J172" i="1"/>
  <c r="J31" i="1"/>
  <c r="J33" i="1"/>
  <c r="J36" i="1"/>
  <c r="J48" i="1"/>
  <c r="J51" i="1"/>
  <c r="J56" i="1"/>
  <c r="J57" i="1"/>
  <c r="J58" i="1"/>
  <c r="J59" i="1"/>
  <c r="J61" i="1"/>
  <c r="J62" i="1"/>
  <c r="J63" i="1"/>
  <c r="J72" i="1"/>
  <c r="J73" i="1"/>
  <c r="J74" i="1"/>
  <c r="J75" i="1"/>
  <c r="J76" i="1"/>
  <c r="J77" i="1"/>
  <c r="J78" i="1"/>
  <c r="J79" i="1"/>
  <c r="J80" i="1"/>
  <c r="J84" i="1"/>
  <c r="J89" i="1"/>
  <c r="J90" i="1"/>
  <c r="J91" i="1"/>
  <c r="J94" i="1"/>
  <c r="J95" i="1"/>
  <c r="J113" i="1"/>
  <c r="J114" i="1"/>
  <c r="J116" i="1"/>
  <c r="J121" i="1"/>
  <c r="J123" i="1"/>
  <c r="J127" i="1"/>
  <c r="J128" i="1"/>
  <c r="J130" i="1"/>
  <c r="J131" i="1"/>
  <c r="J152" i="1"/>
  <c r="J156" i="1"/>
  <c r="J157" i="1"/>
  <c r="J161" i="1"/>
  <c r="J162" i="1"/>
  <c r="J163" i="1"/>
  <c r="J164" i="1"/>
  <c r="J167" i="1"/>
  <c r="J168" i="1"/>
  <c r="J171" i="1"/>
  <c r="J173" i="1"/>
  <c r="J174" i="1"/>
  <c r="J185" i="1"/>
  <c r="J186" i="1"/>
  <c r="J189" i="1"/>
  <c r="J190" i="1"/>
  <c r="J195" i="1"/>
  <c r="J196" i="1"/>
  <c r="J197" i="1"/>
  <c r="J198" i="1"/>
  <c r="J199" i="1"/>
  <c r="J201" i="1"/>
  <c r="J203" i="1"/>
  <c r="J204" i="1"/>
  <c r="J207" i="1"/>
  <c r="J208" i="1"/>
  <c r="J216" i="1"/>
  <c r="J217" i="1"/>
  <c r="J218" i="1"/>
  <c r="J219" i="1"/>
  <c r="J220" i="1"/>
  <c r="J221" i="1"/>
  <c r="J222" i="1"/>
  <c r="J225" i="1"/>
  <c r="J226" i="1"/>
  <c r="J229" i="1"/>
  <c r="J230" i="1"/>
  <c r="J231" i="1"/>
  <c r="J232" i="1"/>
  <c r="J264" i="1"/>
  <c r="J265" i="1"/>
  <c r="J278" i="1"/>
  <c r="J279" i="1"/>
  <c r="J281" i="1"/>
  <c r="J283" i="1"/>
  <c r="J285" i="1"/>
  <c r="J289" i="1"/>
  <c r="J291" i="1"/>
  <c r="J292" i="1"/>
  <c r="J293" i="1"/>
  <c r="J296" i="1"/>
  <c r="J298" i="1"/>
  <c r="J300" i="1"/>
  <c r="J306" i="1"/>
  <c r="J307" i="1"/>
  <c r="J311" i="1"/>
  <c r="J312" i="1"/>
  <c r="J320" i="1"/>
  <c r="J321" i="1"/>
  <c r="J327" i="1"/>
  <c r="J329" i="1"/>
  <c r="J11" i="1"/>
  <c r="J151" i="1"/>
  <c r="J357" i="1"/>
  <c r="J150" i="1"/>
  <c r="I44" i="1"/>
  <c r="G29" i="1" l="1"/>
  <c r="I29" i="1"/>
  <c r="K158" i="1"/>
  <c r="K54" i="1"/>
  <c r="J260" i="1"/>
  <c r="G158" i="1"/>
  <c r="I124" i="1"/>
  <c r="G124" i="1"/>
  <c r="J30" i="1"/>
  <c r="J32" i="1"/>
  <c r="J248" i="1"/>
  <c r="J137" i="1"/>
  <c r="J436" i="1"/>
  <c r="J464" i="1"/>
  <c r="J193" i="1"/>
  <c r="J235" i="1"/>
  <c r="J64" i="1"/>
  <c r="J49" i="1"/>
  <c r="J71" i="1"/>
  <c r="J96" i="1"/>
  <c r="J280" i="1"/>
  <c r="J184" i="1"/>
  <c r="J215" i="1"/>
  <c r="J424" i="1"/>
  <c r="J305" i="1"/>
  <c r="J445" i="1"/>
  <c r="G44" i="1"/>
  <c r="J44" i="1" s="1"/>
  <c r="J93" i="1"/>
  <c r="J120" i="1"/>
  <c r="J55" i="1"/>
  <c r="J228" i="1"/>
  <c r="J459" i="1"/>
  <c r="J112" i="1"/>
  <c r="J35" i="1"/>
  <c r="J323" i="1"/>
  <c r="J273" i="1"/>
  <c r="J301" i="1"/>
  <c r="J385" i="1"/>
  <c r="J263" i="1"/>
  <c r="J371" i="1"/>
  <c r="J457" i="1"/>
  <c r="J125" i="1"/>
  <c r="J159" i="1"/>
  <c r="J224" i="1"/>
  <c r="J421" i="1"/>
  <c r="J277" i="1"/>
  <c r="J474" i="1"/>
  <c r="K484" i="1" l="1"/>
  <c r="G484" i="1"/>
  <c r="I484" i="1"/>
  <c r="J29" i="1"/>
  <c r="J287" i="1"/>
  <c r="J119" i="1"/>
  <c r="J124" i="1"/>
  <c r="J360" i="1"/>
  <c r="J158" i="1"/>
  <c r="J54" i="1"/>
  <c r="J420" i="1"/>
  <c r="J484" i="1" l="1"/>
  <c r="J141" i="1"/>
</calcChain>
</file>

<file path=xl/sharedStrings.xml><?xml version="1.0" encoding="utf-8"?>
<sst xmlns="http://schemas.openxmlformats.org/spreadsheetml/2006/main" count="1168" uniqueCount="436">
  <si>
    <t>Dział</t>
  </si>
  <si>
    <t>Rozdział</t>
  </si>
  <si>
    <t>Treść</t>
  </si>
  <si>
    <t>010</t>
  </si>
  <si>
    <t>Rolnictwo i łowiectwo</t>
  </si>
  <si>
    <t>4010</t>
  </si>
  <si>
    <t>Wynagrodzenia osobowe pracowników</t>
  </si>
  <si>
    <t>4040</t>
  </si>
  <si>
    <t>Dodatkowe wynagrodzenie roczne</t>
  </si>
  <si>
    <t>4110</t>
  </si>
  <si>
    <t>Składki na ubezpieczenia społeczne</t>
  </si>
  <si>
    <t>4440</t>
  </si>
  <si>
    <t>Odpisy na zakładowy fundusz świadczeń socjalnych</t>
  </si>
  <si>
    <t>01030</t>
  </si>
  <si>
    <t>Izby rolnicze</t>
  </si>
  <si>
    <t>2850</t>
  </si>
  <si>
    <t>Wpłaty gmin na rzecz izb rolniczych w wysokości 2% uzyskanych wpływów z podatku rolnego</t>
  </si>
  <si>
    <t>6050</t>
  </si>
  <si>
    <t>Wydatki inwestycyjne jednostek budżetowych</t>
  </si>
  <si>
    <t>01095</t>
  </si>
  <si>
    <t>Pozostała działalność</t>
  </si>
  <si>
    <t>4120</t>
  </si>
  <si>
    <t>4170</t>
  </si>
  <si>
    <t>Wynagrodzenia bezosobowe</t>
  </si>
  <si>
    <t>4210</t>
  </si>
  <si>
    <t>Zakup materiałów i wyposażenia</t>
  </si>
  <si>
    <t>4300</t>
  </si>
  <si>
    <t>Zakup usług pozostałych</t>
  </si>
  <si>
    <t>4430</t>
  </si>
  <si>
    <t>Różne opłaty i składki</t>
  </si>
  <si>
    <t>600</t>
  </si>
  <si>
    <t>Transport i łączność</t>
  </si>
  <si>
    <t>60011</t>
  </si>
  <si>
    <t>Drogi publiczne krajowe</t>
  </si>
  <si>
    <t>60014</t>
  </si>
  <si>
    <t>Drogi publiczne powiatowe</t>
  </si>
  <si>
    <t>60016</t>
  </si>
  <si>
    <t>Drogi publiczne gminne</t>
  </si>
  <si>
    <t>700</t>
  </si>
  <si>
    <t>Gospodarka mieszkaniowa</t>
  </si>
  <si>
    <t>70005</t>
  </si>
  <si>
    <t>Gospodarka gruntami i nieruchomościami</t>
  </si>
  <si>
    <t>710</t>
  </si>
  <si>
    <t>Działalność usługowa</t>
  </si>
  <si>
    <t>71004</t>
  </si>
  <si>
    <t>Plany zagospodarowania przestrzennego</t>
  </si>
  <si>
    <t>4270</t>
  </si>
  <si>
    <t>Zakup usług remontowych</t>
  </si>
  <si>
    <t>750</t>
  </si>
  <si>
    <t>Administracja publiczna</t>
  </si>
  <si>
    <t>75011</t>
  </si>
  <si>
    <t>Urzędy wojewódzkie</t>
  </si>
  <si>
    <t>4410</t>
  </si>
  <si>
    <t>Podróże służbowe krajowe</t>
  </si>
  <si>
    <t>4700</t>
  </si>
  <si>
    <t xml:space="preserve">Szkolenia pracowników niebędących członkami korpusu służby cywilnej </t>
  </si>
  <si>
    <t>75022</t>
  </si>
  <si>
    <t>Rady gmin (miast i miast na prawach powiatu)</t>
  </si>
  <si>
    <t>3030</t>
  </si>
  <si>
    <t xml:space="preserve">Różne wydatki na rzecz osób fizycznych </t>
  </si>
  <si>
    <t>75023</t>
  </si>
  <si>
    <t>Urzędy gmin (miast i miast na prawach powiatu)</t>
  </si>
  <si>
    <t>3020</t>
  </si>
  <si>
    <t>Wydatki osobowe niezaliczone do wynagrodzeń</t>
  </si>
  <si>
    <t>4100</t>
  </si>
  <si>
    <t>Wynagrodzenia agencyjno-prowizyjne</t>
  </si>
  <si>
    <t>4140</t>
  </si>
  <si>
    <t>Wpłaty na Państwowy Fundusz Rehabilitacji Osób Niepełnosprawnych</t>
  </si>
  <si>
    <t>4260</t>
  </si>
  <si>
    <t>Zakup energii</t>
  </si>
  <si>
    <t>4280</t>
  </si>
  <si>
    <t>Zakup usług zdrowotnych</t>
  </si>
  <si>
    <t>4360</t>
  </si>
  <si>
    <t>8 000,00</t>
  </si>
  <si>
    <t>75075</t>
  </si>
  <si>
    <t>Promocja jednostek samorządu terytorialnego</t>
  </si>
  <si>
    <t>75095</t>
  </si>
  <si>
    <t>3240</t>
  </si>
  <si>
    <t>Stypendia dla uczniów</t>
  </si>
  <si>
    <t>751</t>
  </si>
  <si>
    <t>Urzędy naczelnych organów władzy państwowej, kontroli i ochrony prawa oraz sądownictwa</t>
  </si>
  <si>
    <t>75101</t>
  </si>
  <si>
    <t>Urzędy naczelnych organów władzy państwowej, kontroli i ochrony prawa</t>
  </si>
  <si>
    <t>754</t>
  </si>
  <si>
    <t>Bezpieczeństwo publiczne i ochrona przeciwpożarowa</t>
  </si>
  <si>
    <t>5 000,00</t>
  </si>
  <si>
    <t>75412</t>
  </si>
  <si>
    <t>Ochotnicze straże pożarne</t>
  </si>
  <si>
    <t>2 000,00</t>
  </si>
  <si>
    <t>757</t>
  </si>
  <si>
    <t>Obsługa długu publicznego</t>
  </si>
  <si>
    <t>75702</t>
  </si>
  <si>
    <t>8110</t>
  </si>
  <si>
    <t>Odsetki od samorządowych papierów wartościowych lub zaciągniętych przez jednostkę samorządu terytorialnego kredytów i pożyczek</t>
  </si>
  <si>
    <t>758</t>
  </si>
  <si>
    <t>Różne rozliczenia</t>
  </si>
  <si>
    <t>75818</t>
  </si>
  <si>
    <t>Rezerwy ogólne i celowe</t>
  </si>
  <si>
    <t>4810</t>
  </si>
  <si>
    <t>Rezerwy</t>
  </si>
  <si>
    <t>801</t>
  </si>
  <si>
    <t>Oświata i wychowanie</t>
  </si>
  <si>
    <t>80101</t>
  </si>
  <si>
    <t>Szkoły podstawowe</t>
  </si>
  <si>
    <t>4580</t>
  </si>
  <si>
    <t>Pozostałe odsetki</t>
  </si>
  <si>
    <t>80103</t>
  </si>
  <si>
    <t>Oddziały przedszkolne w szkołach podstawowych</t>
  </si>
  <si>
    <t>80104</t>
  </si>
  <si>
    <t xml:space="preserve">Przedszkola </t>
  </si>
  <si>
    <t>4220</t>
  </si>
  <si>
    <t>Zakup środków żywności</t>
  </si>
  <si>
    <t>80113</t>
  </si>
  <si>
    <t>Dowożenie uczniów do szkół</t>
  </si>
  <si>
    <t>11 000,00</t>
  </si>
  <si>
    <t>80146</t>
  </si>
  <si>
    <t>Dokształcanie i doskonalenie nauczycieli</t>
  </si>
  <si>
    <t>80148</t>
  </si>
  <si>
    <t>Stołówki szkolne i przedszkolne</t>
  </si>
  <si>
    <t>80195</t>
  </si>
  <si>
    <t>2320</t>
  </si>
  <si>
    <t>851</t>
  </si>
  <si>
    <t>Ochrona zdrowia</t>
  </si>
  <si>
    <t>85153</t>
  </si>
  <si>
    <t>Zwalczanie narkomanii</t>
  </si>
  <si>
    <t>85154</t>
  </si>
  <si>
    <t>Przeciwdziałanie alkoholizmowi</t>
  </si>
  <si>
    <t>1 000,00</t>
  </si>
  <si>
    <t>852</t>
  </si>
  <si>
    <t>Pomoc społeczna</t>
  </si>
  <si>
    <t>85202</t>
  </si>
  <si>
    <t>Domy pomocy społecznej</t>
  </si>
  <si>
    <t>4330</t>
  </si>
  <si>
    <t>Zakup usług przez jednostki samorządu terytorialnego od innych jednostek samorządu terytorialnego</t>
  </si>
  <si>
    <t>Rodziny zastępcze</t>
  </si>
  <si>
    <t>3110</t>
  </si>
  <si>
    <t>Świadczenia społeczne</t>
  </si>
  <si>
    <t>85205</t>
  </si>
  <si>
    <t>Zadania w zakresie przeciwdziałania przemocy w rodzinie</t>
  </si>
  <si>
    <t>500,00</t>
  </si>
  <si>
    <t>Wspieranie rodziny</t>
  </si>
  <si>
    <t>Świadczenia rodzinne, świadczenia z funduszu alimentacyjneego oraz składki na ubezpieczenia emerytalne i rentowe z ubezpieczenia społecznego</t>
  </si>
  <si>
    <t>2910</t>
  </si>
  <si>
    <t>1 500,00</t>
  </si>
  <si>
    <t>4 000,00</t>
  </si>
  <si>
    <t>3 282,00</t>
  </si>
  <si>
    <t>85213</t>
  </si>
  <si>
    <t>4130</t>
  </si>
  <si>
    <t>Składki na ubezpieczenie zdrowotne</t>
  </si>
  <si>
    <t>85214</t>
  </si>
  <si>
    <t>85215</t>
  </si>
  <si>
    <t>Dodatki mieszkaniowe</t>
  </si>
  <si>
    <t>85216</t>
  </si>
  <si>
    <t>Zasiłki stałe</t>
  </si>
  <si>
    <t>85219</t>
  </si>
  <si>
    <t>Ośrodki pomocy społecznej</t>
  </si>
  <si>
    <t>3 000,00</t>
  </si>
  <si>
    <t>15 000,00</t>
  </si>
  <si>
    <t>85228</t>
  </si>
  <si>
    <t>Usługi opiekuńcze i specjalistyczne usługi opiekuńcze</t>
  </si>
  <si>
    <t>85295</t>
  </si>
  <si>
    <t>854</t>
  </si>
  <si>
    <t>Edukacyjna opieka wychowawcza</t>
  </si>
  <si>
    <t>85415</t>
  </si>
  <si>
    <t>900</t>
  </si>
  <si>
    <t>Gospodarka komunalna i ochrona środowiska</t>
  </si>
  <si>
    <t>90001</t>
  </si>
  <si>
    <t>Gospodarka ściekowa i ochrona wód</t>
  </si>
  <si>
    <t>90002</t>
  </si>
  <si>
    <t>90015</t>
  </si>
  <si>
    <t>Oświetlenie ulic, placów i dróg</t>
  </si>
  <si>
    <t>90095</t>
  </si>
  <si>
    <t>2830</t>
  </si>
  <si>
    <t>Dotacja celowa z budżetu na finansowanie lub dofinansowanie zadań zleconych do realizacji pozostałym jednostkom nie zaliczanym do sektora finansów publicznych</t>
  </si>
  <si>
    <t>921</t>
  </si>
  <si>
    <t>Kultura i ochrona dziedzictwa narodowego</t>
  </si>
  <si>
    <t>92109</t>
  </si>
  <si>
    <t>Domy i ośrodki kultury, świetlice i kluby</t>
  </si>
  <si>
    <t>2480</t>
  </si>
  <si>
    <t>Dotacja podmiotowa z budżetu dla samorządowej instytucji kultury</t>
  </si>
  <si>
    <t>92116</t>
  </si>
  <si>
    <t>Biblioteki</t>
  </si>
  <si>
    <t>20 000,00</t>
  </si>
  <si>
    <t>92195</t>
  </si>
  <si>
    <t>2820</t>
  </si>
  <si>
    <t>Dotacja celowa z budżetu na finansowanie lub dofinansowanie zadań zleconych do realizacji stowarzyszeniom</t>
  </si>
  <si>
    <t>10 000,00</t>
  </si>
  <si>
    <t>926</t>
  </si>
  <si>
    <t>Kultura fizyczna</t>
  </si>
  <si>
    <t>92695</t>
  </si>
  <si>
    <t>Wykonanie</t>
  </si>
  <si>
    <t>%</t>
  </si>
  <si>
    <t>Plan po zmianach</t>
  </si>
  <si>
    <t>Zobowiązania według stanu na koniec okresu sprawozdawczego</t>
  </si>
  <si>
    <t>Z WYKONANIA WYDATKÓW BUDŻETU GMINY</t>
  </si>
  <si>
    <t>§</t>
  </si>
  <si>
    <t>1</t>
  </si>
  <si>
    <t>2</t>
  </si>
  <si>
    <t>3</t>
  </si>
  <si>
    <t>4</t>
  </si>
  <si>
    <t>5</t>
  </si>
  <si>
    <t>6</t>
  </si>
  <si>
    <t>7</t>
  </si>
  <si>
    <t>8</t>
  </si>
  <si>
    <t xml:space="preserve"> - wydatki bieżące, w tym:</t>
  </si>
  <si>
    <t>wynagrodzenia i składki od nich naliczone</t>
  </si>
  <si>
    <t>dotacje</t>
  </si>
  <si>
    <t>świadczenia na rzecz osób fizycznych</t>
  </si>
  <si>
    <t>obsługa długu</t>
  </si>
  <si>
    <t>S P R A W O Z D A N  I E</t>
  </si>
  <si>
    <t>30 000,00</t>
  </si>
  <si>
    <t>Opłaty z tytułu zakupu usług telekomunikacyjnych</t>
  </si>
  <si>
    <t>35 000,00</t>
  </si>
  <si>
    <t>7 000,00</t>
  </si>
  <si>
    <t>95 378,00</t>
  </si>
  <si>
    <t>45 000,00</t>
  </si>
  <si>
    <t>297 930,16</t>
  </si>
  <si>
    <t>4 695 261,05</t>
  </si>
  <si>
    <t>366 063,66</t>
  </si>
  <si>
    <t>856 777,62</t>
  </si>
  <si>
    <t>115 839,73</t>
  </si>
  <si>
    <t>245 134,60</t>
  </si>
  <si>
    <t>82 632,50</t>
  </si>
  <si>
    <t>6 306,00</t>
  </si>
  <si>
    <t>69 271,42</t>
  </si>
  <si>
    <t>10 633,00</t>
  </si>
  <si>
    <t>6 971,00</t>
  </si>
  <si>
    <t>18 900,00</t>
  </si>
  <si>
    <t>343 714,61</t>
  </si>
  <si>
    <t>32 295,00</t>
  </si>
  <si>
    <t>362 208,97</t>
  </si>
  <si>
    <t>28 692,42</t>
  </si>
  <si>
    <t>64 163,92</t>
  </si>
  <si>
    <t>8 669,51</t>
  </si>
  <si>
    <t>21 025,00</t>
  </si>
  <si>
    <t>80150</t>
  </si>
  <si>
    <t>61 761,98</t>
  </si>
  <si>
    <t>90004</t>
  </si>
  <si>
    <t>Utrzymanie zieleni w miastach i gminach</t>
  </si>
  <si>
    <t>90019</t>
  </si>
  <si>
    <t>Wpływy i wydatki związane z gromadzeniem środków z opłat i kar za korzystanie ze środowiska</t>
  </si>
  <si>
    <t>491,52</t>
  </si>
  <si>
    <t>70,42</t>
  </si>
  <si>
    <t>Opłaty na rzecz budżetów jednostek samorządu terytorialnego</t>
  </si>
  <si>
    <t>4520</t>
  </si>
  <si>
    <t>40 000,00</t>
  </si>
  <si>
    <t>22 000,00</t>
  </si>
  <si>
    <t>25 000,00</t>
  </si>
  <si>
    <t>Realizacja zadań wymagających stosowania specjalnej organizacji nauki i metod pracy dla dzieci w przedszkolach, oddziałach przedszkolnych w szkołach podstawowych i innych formach wychowania przedszkolnego</t>
  </si>
  <si>
    <t>80149</t>
  </si>
  <si>
    <t>134 090,00</t>
  </si>
  <si>
    <t>55 000,00</t>
  </si>
  <si>
    <t>300,00</t>
  </si>
  <si>
    <t>2 500,00</t>
  </si>
  <si>
    <t>11 200,00</t>
  </si>
  <si>
    <t>634,00</t>
  </si>
  <si>
    <t>28 692,00</t>
  </si>
  <si>
    <t>24 000,00</t>
  </si>
  <si>
    <t>12 010,32</t>
  </si>
  <si>
    <t>1 932,28</t>
  </si>
  <si>
    <t>5 304,00</t>
  </si>
  <si>
    <t>533 634,67</t>
  </si>
  <si>
    <t>670,83</t>
  </si>
  <si>
    <t>7 769,03</t>
  </si>
  <si>
    <t>2 865 889,46</t>
  </si>
  <si>
    <t>27 500,00</t>
  </si>
  <si>
    <t>Zwrot dotacji oraz płatności wykorzystanych niezgodnie z przeznaczeniem lub wykorzystanych z naruszeniem procedur, o których mowa w art. 184 ustawy, pobranych nienależnie lub w nadmiernej wysokości</t>
  </si>
  <si>
    <t>3 185,00</t>
  </si>
  <si>
    <t>3 556,98</t>
  </si>
  <si>
    <t>4530</t>
  </si>
  <si>
    <t>Podatek od towarów i usług (VAT).</t>
  </si>
  <si>
    <t>2 265 000,00</t>
  </si>
  <si>
    <t>171 647,34</t>
  </si>
  <si>
    <t>428 636,70</t>
  </si>
  <si>
    <t>59 697,86</t>
  </si>
  <si>
    <t>70 000,00</t>
  </si>
  <si>
    <t>108 000,00</t>
  </si>
  <si>
    <t>2 370,00</t>
  </si>
  <si>
    <t>338 599,96</t>
  </si>
  <si>
    <t>69 083,25</t>
  </si>
  <si>
    <t>75414</t>
  </si>
  <si>
    <t>Obrona cywilna</t>
  </si>
  <si>
    <t>30 203,90</t>
  </si>
  <si>
    <t>653 941,63</t>
  </si>
  <si>
    <t>50 620,98</t>
  </si>
  <si>
    <t>126 288,04</t>
  </si>
  <si>
    <t>17 594,64</t>
  </si>
  <si>
    <t>58 732,98</t>
  </si>
  <si>
    <t>111 720,00</t>
  </si>
  <si>
    <t>36 200,00</t>
  </si>
  <si>
    <t>16 556,35</t>
  </si>
  <si>
    <t>1 234,22</t>
  </si>
  <si>
    <t>100,00</t>
  </si>
  <si>
    <t>940,00</t>
  </si>
  <si>
    <t>47 337,04</t>
  </si>
  <si>
    <t>135 000,00</t>
  </si>
  <si>
    <t>25 000,20</t>
  </si>
  <si>
    <t>138 725,00</t>
  </si>
  <si>
    <t>753 484,00</t>
  </si>
  <si>
    <t>62 759,24</t>
  </si>
  <si>
    <t>21 000,00</t>
  </si>
  <si>
    <t>14 759,24</t>
  </si>
  <si>
    <t>118 462,30</t>
  </si>
  <si>
    <t>7 580,20</t>
  </si>
  <si>
    <t>21 492,79</t>
  </si>
  <si>
    <t>3 063,25</t>
  </si>
  <si>
    <t>182 410,00</t>
  </si>
  <si>
    <t>5 335,47</t>
  </si>
  <si>
    <t>12 506,00</t>
  </si>
  <si>
    <t>85508</t>
  </si>
  <si>
    <t>85230</t>
  </si>
  <si>
    <t>Pomoc w zakresie dożywiania</t>
  </si>
  <si>
    <t>Pomoc materialna dla uczniów o charakterze socjalnym</t>
  </si>
  <si>
    <t>855</t>
  </si>
  <si>
    <t>85501</t>
  </si>
  <si>
    <t xml:space="preserve">Rodzina </t>
  </si>
  <si>
    <t>Świadczenia wychowawcze</t>
  </si>
  <si>
    <t>85502</t>
  </si>
  <si>
    <t>5 097 505,00</t>
  </si>
  <si>
    <t>119 010,00</t>
  </si>
  <si>
    <t>8 900,00</t>
  </si>
  <si>
    <t>241 400,00</t>
  </si>
  <si>
    <t>85503</t>
  </si>
  <si>
    <t>Karta Dużej Rodziny</t>
  </si>
  <si>
    <t>85504</t>
  </si>
  <si>
    <t>282 142,13</t>
  </si>
  <si>
    <t>52 085,70</t>
  </si>
  <si>
    <t>7 423,50</t>
  </si>
  <si>
    <t>5 662,28</t>
  </si>
  <si>
    <t>14 500,00</t>
  </si>
  <si>
    <t>Zasiłki okresowe, celowe i pomoc w naturze oraz składki na ubezpieczenia emerytalne i rentowe</t>
  </si>
  <si>
    <t>01009</t>
  </si>
  <si>
    <t>Spółki wodne</t>
  </si>
  <si>
    <t>4240</t>
  </si>
  <si>
    <t>Zakup środków dydaktycznych i książek</t>
  </si>
  <si>
    <t>Realizacja zadań wymagających stosowania specjalnej organizacji nauki i metod pracy dla dzieci i młodzieży w szkołach podstawowych</t>
  </si>
  <si>
    <t>90005</t>
  </si>
  <si>
    <t>Ochrona powietrza atmosferycznego i klimatu</t>
  </si>
  <si>
    <t>2360</t>
  </si>
  <si>
    <t>92605</t>
  </si>
  <si>
    <t>Zadania w zakresie kultury fizycznej</t>
  </si>
  <si>
    <t xml:space="preserve"> - wydatki majątkowe, w tym:</t>
  </si>
  <si>
    <t>75085</t>
  </si>
  <si>
    <t>Wspólna obsługa jednostek samorządu terytorialnego</t>
  </si>
  <si>
    <t>Szkolenia pracowników niebędących członkami korpusu służby cywilnej</t>
  </si>
  <si>
    <t>4190</t>
  </si>
  <si>
    <t>Nagrody konkursowe</t>
  </si>
  <si>
    <t>2540</t>
  </si>
  <si>
    <t>Dotacja podmiotowa z budżetu dla niepublicznej jednostki systemu oświaty</t>
  </si>
  <si>
    <t>80153</t>
  </si>
  <si>
    <t>Zapewnienie uczniom prawa do bezpłatnego dostępu do podręczników, materiałów edukacyjnych lub materiałów ćwiczeniowych</t>
  </si>
  <si>
    <t>85510</t>
  </si>
  <si>
    <t>Działalność placówek opiekuńczo-wychowawczych</t>
  </si>
  <si>
    <t>85513</t>
  </si>
  <si>
    <t>4590</t>
  </si>
  <si>
    <t>Gospodarka odpadami komunalnymi</t>
  </si>
  <si>
    <t>90026</t>
  </si>
  <si>
    <t>Pozostałe działania związane z gospodarką odpadami</t>
  </si>
  <si>
    <t>Składki na ubezpieczenie zdrowotne opłacane za osoby pobierajace niektóre świadczenia z pomocy społecznej oraz za osoby uczestniczące w zajęciach w centrum integracji społecznej.</t>
  </si>
  <si>
    <t>71095</t>
  </si>
  <si>
    <t>75421</t>
  </si>
  <si>
    <t>Zarządzanie kryzysowe</t>
  </si>
  <si>
    <t xml:space="preserve">Wydatki inwestycyjne jednostek budżetowych </t>
  </si>
  <si>
    <t>OGÓŁEM WYDATKI:</t>
  </si>
  <si>
    <t>Kary i odszkodowania wypłacane na rzecz osób fizycznych</t>
  </si>
  <si>
    <t>Składki na Fundusz Pracy oraz Fundusz Solidarnościowy</t>
  </si>
  <si>
    <t>Wpłaty na PPK finansowane przez podmiot zatrudniający</t>
  </si>
  <si>
    <t>4710</t>
  </si>
  <si>
    <t>75495</t>
  </si>
  <si>
    <t>4610</t>
  </si>
  <si>
    <t>Koszty postępowania sądowego i prokuratorskiego</t>
  </si>
  <si>
    <t>85516</t>
  </si>
  <si>
    <t>System opieki nad dziećmi w wieku do lat 3</t>
  </si>
  <si>
    <t>Obsługa papierów wartościowych, kredytów i pożyczek oraz innych zobowiązań jednostek samorządu terytorialnego zaliczanych do tytułu dłużnego – kredyty i pożyczki</t>
  </si>
  <si>
    <t>Składki na ubezpieczenie zdrowotne opłacane za osoby pobierające niektóre świadczenia rodzinne oraz za osoby pobierające zasiłki dla opiekunów</t>
  </si>
  <si>
    <t>01044</t>
  </si>
  <si>
    <t>Infrastruktura sanitacyjna wsi</t>
  </si>
  <si>
    <t>400</t>
  </si>
  <si>
    <t>40095</t>
  </si>
  <si>
    <t>Wytwarzanie i zaopatrywanie w energię elektryczną, gaz i wodę</t>
  </si>
  <si>
    <t>6060</t>
  </si>
  <si>
    <t>Zwroty dotacji oraz płatności wykorzystanych niezgodnie z przeznaczeniem lub wykorzystanych z naruszeniem procedur, o których mowa w art. 184 ustawy, pobranych nienależnie lub w nadmiernej wysokości, dotyczące wydatków majątkowych</t>
  </si>
  <si>
    <t>6660</t>
  </si>
  <si>
    <t>4217</t>
  </si>
  <si>
    <t>4307</t>
  </si>
  <si>
    <t>4420</t>
  </si>
  <si>
    <t>Podróże służbowe zagraniczne</t>
  </si>
  <si>
    <t>Wydatki na zakupy inwestycyjne jednostek budżetowych</t>
  </si>
  <si>
    <t>756</t>
  </si>
  <si>
    <t>75616</t>
  </si>
  <si>
    <t>Dochody od osób prawnych, od osób fizycznych i od innych jednostek nieposiadających osobowości prawnej oraz wydatki związane z ich poborem</t>
  </si>
  <si>
    <t>Wpływy z podatku rolnego, podatku leśnego, podatku od spadków i darowizn, podatku od czynności cywilno-prawnych oraz podatków i opłat lokalnych od osób fizycznych</t>
  </si>
  <si>
    <t>4790</t>
  </si>
  <si>
    <t>4800</t>
  </si>
  <si>
    <t>Wynagrodzenia osobowe nauczycieli</t>
  </si>
  <si>
    <t>Dodatkowe wynagrodzenie roczne nauczycieli</t>
  </si>
  <si>
    <t>85111</t>
  </si>
  <si>
    <t>6220</t>
  </si>
  <si>
    <t>Szpitale ogólne</t>
  </si>
  <si>
    <t>Dotacja celowa z budżetu na finansowanie lub dofinansowanie kosztów realizacji inwestycji i zakupów inwestycyjnych innych jednostek sektora finansów publicznych</t>
  </si>
  <si>
    <t>853</t>
  </si>
  <si>
    <t>85395</t>
  </si>
  <si>
    <t>Pozostałe zadania w zakresie polityki społecznej</t>
  </si>
  <si>
    <t>85595</t>
  </si>
  <si>
    <t>4390</t>
  </si>
  <si>
    <t>Zakup usług obejmujących wykonanie ekspertyz, analiz i opinii</t>
  </si>
  <si>
    <t>Zwrot dotacji oraz płatności  wykorzystanych niezgodnie z przeznaczeniem lub wykorzystanych z naruszeniem procedur, o których mowa w art. 184 ustawy, pobranych nienależnie lub w nadmiernej wysokości</t>
  </si>
  <si>
    <t>Dotacja celowa z budżetu jednostki samorządu terytorialnego, udzielone w trybie art. 221 ustawy, na finansowanie lub dofinansowanie zadań zleconych do realizacji organizacjom prowadzącym działalność pożytku publicznego</t>
  </si>
  <si>
    <t>Dotacja celowa przekazana dla powiatu na zadania bieżące realizowane na podstawie porozumień (umów) między jednostkami samorządu terytorialnego</t>
  </si>
  <si>
    <t>za  2022 rok</t>
  </si>
  <si>
    <t>6100</t>
  </si>
  <si>
    <t>Koszty postepowania sądowego i prokuratorskiego</t>
  </si>
  <si>
    <t>6230</t>
  </si>
  <si>
    <t>Dotacja celowa z budżetu na finansowanie lub dofinansowanie kosztów realizacji inwestycji i zakupów inwestycyjnych jednostek nie zaliczanych do sektora finansów publicznych</t>
  </si>
  <si>
    <t>4370</t>
  </si>
  <si>
    <t>Zakup usług związanych z pomocą obywatelom Ukrainy</t>
  </si>
  <si>
    <t>4840</t>
  </si>
  <si>
    <t>Honoraria, wynagrodzenia agencyjno-prowizyjne i wynagrodzenia bezosobowe wypłacane w związku z pomocą obywatelom Ukrainy</t>
  </si>
  <si>
    <t>4850</t>
  </si>
  <si>
    <t>Składki i inne pochodne od wynagrodzeń pracowników wypłacanych w związku z pomocą obywatelom Ukrainy</t>
  </si>
  <si>
    <t>75816</t>
  </si>
  <si>
    <t>Wpływy do rozliczenia</t>
  </si>
  <si>
    <t>6370</t>
  </si>
  <si>
    <t>Wydatki poniesione ze środków z Rządowego Funduszu Polski Ład: Program Inwestycji Strategicznych na realizację zadań inwestycyjnych</t>
  </si>
  <si>
    <t>4350</t>
  </si>
  <si>
    <t>Zakup towarów(w szczególności materiałów, leków, żywności) w związku z pomocą obywatelom Ukrainy</t>
  </si>
  <si>
    <t>4750</t>
  </si>
  <si>
    <t>3280</t>
  </si>
  <si>
    <t>Świadczenia związane z udzieleniem pomocy obywatelom Ukrainy</t>
  </si>
  <si>
    <t>3290</t>
  </si>
  <si>
    <t>Świadczenia społeczne wypłacane obywatelom Ukrainy przebywającym na terytorium RP</t>
  </si>
  <si>
    <t>Świdaczenia społeczne wypłacane obywatelom Ukrainy przebywającym na terytorium RP</t>
  </si>
  <si>
    <t xml:space="preserve">Dodatkowe wynagrodzenie roczne </t>
  </si>
  <si>
    <t>Wydatki na zadania inwestycyjne realizowane ze środków otrzymanych z Rządowego Funduszu Inwestycji Lokalnych</t>
  </si>
  <si>
    <t>Wynagrodzenia nauczycieli wypłacane w związku z pomocą obywatelom Ukrainy</t>
  </si>
  <si>
    <t>Załącznik nr 2                                                                                                                                                                                                                   do Zarządzenia nr79/2023                                                                                                                                                                   Burmistrza Miasta i Gminy Chorzele                                                                                                                                                                    z dnia 23 marca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</si>
</sst>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1" x14ac:knownFonts="1">
    <font>
      <sz val="8"/>
      <color indexed="8"/>
      <name val="Arial"/>
      <charset val="204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Cambria"/>
      <family val="1"/>
      <charset val="238"/>
      <scheme val="major"/>
    </font>
    <font>
      <sz val="8"/>
      <color indexed="8"/>
      <name val="Cambria"/>
      <family val="1"/>
      <charset val="238"/>
      <scheme val="major"/>
    </font>
    <font>
      <b/>
      <sz val="10"/>
      <color indexed="8"/>
      <name val="Cambria"/>
      <family val="1"/>
      <charset val="238"/>
      <scheme val="major"/>
    </font>
    <font>
      <b/>
      <sz val="8"/>
      <color indexed="8"/>
      <name val="Cambria"/>
      <family val="1"/>
      <charset val="238"/>
      <scheme val="major"/>
    </font>
    <font>
      <sz val="8.25"/>
      <color indexed="8"/>
      <name val="Cambria"/>
      <family val="1"/>
      <charset val="238"/>
      <scheme val="major"/>
    </font>
    <font>
      <b/>
      <sz val="8.25"/>
      <color indexed="8"/>
      <name val="Cambria"/>
      <family val="1"/>
      <charset val="238"/>
      <scheme val="major"/>
    </font>
    <font>
      <i/>
      <sz val="8.25"/>
      <color indexed="8"/>
      <name val="Cambria"/>
      <family val="1"/>
      <charset val="238"/>
      <scheme val="major"/>
    </font>
    <font>
      <b/>
      <sz val="9"/>
      <color indexed="8"/>
      <name val="Cambria"/>
      <family val="1"/>
      <charset val="238"/>
      <scheme val="major"/>
    </font>
    <font>
      <sz val="12"/>
      <color indexed="8"/>
      <name val="Cambria"/>
      <family val="1"/>
      <charset val="238"/>
      <scheme val="major"/>
    </font>
    <font>
      <i/>
      <sz val="12"/>
      <color indexed="8"/>
      <name val="Cambria"/>
      <family val="1"/>
      <charset val="238"/>
      <scheme val="major"/>
    </font>
    <font>
      <b/>
      <sz val="8.25"/>
      <name val="Cambria"/>
      <family val="1"/>
      <charset val="238"/>
      <scheme val="major"/>
    </font>
    <font>
      <sz val="8.5"/>
      <color indexed="8"/>
      <name val="Cambria"/>
      <family val="1"/>
      <charset val="238"/>
      <scheme val="major"/>
    </font>
    <font>
      <b/>
      <sz val="9"/>
      <name val="Cambria"/>
      <family val="1"/>
      <charset val="238"/>
      <scheme val="major"/>
    </font>
    <font>
      <i/>
      <sz val="8.5"/>
      <color indexed="8"/>
      <name val="Cambria"/>
      <family val="1"/>
      <charset val="238"/>
      <scheme val="major"/>
    </font>
    <font>
      <b/>
      <i/>
      <sz val="8.25"/>
      <color indexed="8"/>
      <name val="Cambria"/>
      <family val="1"/>
      <charset val="238"/>
      <scheme val="major"/>
    </font>
    <font>
      <i/>
      <sz val="8"/>
      <color indexed="8"/>
      <name val="Cambria"/>
      <family val="1"/>
      <charset val="238"/>
      <scheme val="major"/>
    </font>
    <font>
      <b/>
      <sz val="8.5"/>
      <color indexed="8"/>
      <name val="Cambria"/>
      <family val="1"/>
      <charset val="238"/>
      <scheme val="major"/>
    </font>
    <font>
      <i/>
      <sz val="8"/>
      <name val="Cambria"/>
      <family val="1"/>
      <charset val="238"/>
      <scheme val="major"/>
    </font>
    <font>
      <sz val="8"/>
      <name val="Cambria"/>
      <family val="1"/>
      <charset val="238"/>
      <scheme val="major"/>
    </font>
    <font>
      <b/>
      <sz val="8.3000000000000007"/>
      <color indexed="8"/>
      <name val="Cambria"/>
      <family val="1"/>
      <charset val="238"/>
      <scheme val="major"/>
    </font>
    <font>
      <b/>
      <sz val="5.5"/>
      <color indexed="8"/>
      <name val="Cambria"/>
      <family val="1"/>
      <charset val="238"/>
      <scheme val="major"/>
    </font>
    <font>
      <i/>
      <sz val="8.25"/>
      <name val="Cambria"/>
      <family val="1"/>
      <charset val="238"/>
      <scheme val="major"/>
    </font>
    <font>
      <sz val="8.25"/>
      <name val="Cambria"/>
      <family val="1"/>
      <charset val="238"/>
      <scheme val="major"/>
    </font>
    <font>
      <b/>
      <sz val="7"/>
      <color indexed="8"/>
      <name val="Cambria"/>
      <family val="1"/>
      <charset val="238"/>
      <scheme val="major"/>
    </font>
    <font>
      <b/>
      <sz val="7"/>
      <name val="Cambria"/>
      <family val="1"/>
      <charset val="238"/>
      <scheme val="major"/>
    </font>
    <font>
      <sz val="8.5"/>
      <color indexed="8"/>
      <name val="Arial"/>
      <family val="2"/>
      <charset val="238"/>
    </font>
    <font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 style="thin">
        <color indexed="8"/>
      </left>
      <right/>
      <top style="double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1">
    <xf numFmtId="0" fontId="0" fillId="0" borderId="0" applyNumberFormat="0" applyFill="0" applyBorder="0" applyAlignment="0" applyProtection="0">
      <alignment vertical="top"/>
    </xf>
  </cellStyleXfs>
  <cellXfs count="383"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4" fillId="0" borderId="0" xfId="0" applyNumberFormat="1" applyFont="1" applyFill="1" applyBorder="1" applyAlignment="1" applyProtection="1">
      <alignment horizontal="left"/>
      <protection locked="0"/>
    </xf>
    <xf numFmtId="0" fontId="3" fillId="0" borderId="0" xfId="0" applyNumberFormat="1" applyFont="1" applyFill="1" applyBorder="1" applyAlignment="1" applyProtection="1">
      <alignment horizontal="left"/>
      <protection locked="0"/>
    </xf>
    <xf numFmtId="0" fontId="5" fillId="0" borderId="0" xfId="0" applyNumberFormat="1" applyFont="1" applyFill="1" applyBorder="1" applyAlignment="1" applyProtection="1">
      <alignment horizontal="left" wrapText="1"/>
      <protection locked="0"/>
    </xf>
    <xf numFmtId="0" fontId="6" fillId="0" borderId="0" xfId="0" applyNumberFormat="1" applyFont="1" applyFill="1" applyBorder="1" applyAlignment="1" applyProtection="1">
      <alignment horizontal="left"/>
      <protection locked="0"/>
    </xf>
    <xf numFmtId="0" fontId="7" fillId="0" borderId="0" xfId="0" applyNumberFormat="1" applyFont="1" applyFill="1" applyBorder="1" applyAlignment="1" applyProtection="1">
      <alignment horizontal="left" wrapText="1"/>
      <protection locked="0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2" borderId="2" xfId="0" applyNumberFormat="1" applyFont="1" applyFill="1" applyBorder="1" applyAlignment="1" applyProtection="1">
      <alignment horizontal="right" vertical="center" wrapText="1"/>
      <protection locked="0"/>
    </xf>
    <xf numFmtId="164" fontId="8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8" fillId="2" borderId="3" xfId="0" applyNumberFormat="1" applyFont="1" applyFill="1" applyBorder="1" applyAlignment="1" applyProtection="1">
      <alignment horizontal="left" vertical="center" wrapText="1"/>
      <protection locked="0"/>
    </xf>
    <xf numFmtId="4" fontId="9" fillId="3" borderId="4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5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5" xfId="0" applyNumberFormat="1" applyFont="1" applyFill="1" applyBorder="1" applyAlignment="1" applyProtection="1">
      <alignment horizontal="right" vertical="center" wrapText="1"/>
      <protection locked="0"/>
    </xf>
    <xf numFmtId="4" fontId="9" fillId="3" borderId="6" xfId="0" applyNumberFormat="1" applyFont="1" applyFill="1" applyBorder="1" applyAlignment="1" applyProtection="1">
      <alignment horizontal="right" vertical="center" wrapText="1"/>
      <protection locked="0"/>
    </xf>
    <xf numFmtId="0" fontId="1" fillId="4" borderId="0" xfId="0" applyNumberFormat="1" applyFont="1" applyFill="1" applyBorder="1" applyAlignment="1" applyProtection="1">
      <alignment horizontal="left"/>
      <protection locked="0"/>
    </xf>
    <xf numFmtId="49" fontId="9" fillId="3" borderId="7" xfId="0" applyNumberFormat="1" applyFont="1" applyFill="1" applyBorder="1" applyAlignment="1" applyProtection="1">
      <alignment horizontal="left" vertical="center" wrapText="1"/>
      <protection locked="0"/>
    </xf>
    <xf numFmtId="164" fontId="9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12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3" xfId="0" applyNumberFormat="1" applyFont="1" applyFill="1" applyBorder="1" applyAlignment="1" applyProtection="1">
      <alignment horizontal="left" vertical="center" wrapText="1"/>
      <protection locked="0"/>
    </xf>
    <xf numFmtId="4" fontId="8" fillId="3" borderId="2" xfId="0" applyNumberFormat="1" applyFont="1" applyFill="1" applyBorder="1" applyAlignment="1" applyProtection="1">
      <alignment horizontal="right" vertical="center" wrapText="1"/>
      <protection locked="0"/>
    </xf>
    <xf numFmtId="164" fontId="8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8" xfId="0" applyNumberFormat="1" applyFont="1" applyFill="1" applyBorder="1" applyAlignment="1" applyProtection="1">
      <alignment horizontal="left" vertical="center" wrapText="1"/>
      <protection locked="0"/>
    </xf>
    <xf numFmtId="164" fontId="8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13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9" xfId="0" applyNumberFormat="1" applyFont="1" applyFill="1" applyBorder="1" applyAlignment="1" applyProtection="1">
      <alignment horizontal="left" vertical="center" wrapText="1"/>
      <protection locked="0"/>
    </xf>
    <xf numFmtId="164" fontId="10" fillId="3" borderId="1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9" xfId="0" applyNumberFormat="1" applyFont="1" applyFill="1" applyBorder="1" applyAlignment="1" applyProtection="1">
      <alignment horizontal="left" vertical="center" wrapText="1"/>
      <protection locked="0"/>
    </xf>
    <xf numFmtId="164" fontId="8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1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0" xfId="0" applyNumberFormat="1" applyFont="1" applyFill="1" applyBorder="1" applyAlignment="1" applyProtection="1">
      <alignment horizontal="left" vertical="center" wrapText="1"/>
      <protection locked="0"/>
    </xf>
    <xf numFmtId="4" fontId="8" fillId="3" borderId="11" xfId="0" applyNumberFormat="1" applyFont="1" applyFill="1" applyBorder="1" applyAlignment="1" applyProtection="1">
      <alignment horizontal="right" vertical="center" wrapText="1"/>
      <protection locked="0"/>
    </xf>
    <xf numFmtId="164" fontId="8" fillId="3" borderId="11" xfId="0" applyNumberFormat="1" applyFont="1" applyFill="1" applyBorder="1" applyAlignment="1" applyProtection="1">
      <alignment horizontal="right" vertical="center" wrapText="1"/>
      <protection locked="0"/>
    </xf>
    <xf numFmtId="0" fontId="4" fillId="4" borderId="0" xfId="0" applyNumberFormat="1" applyFont="1" applyFill="1" applyBorder="1" applyAlignment="1" applyProtection="1">
      <alignment horizontal="left"/>
      <protection locked="0"/>
    </xf>
    <xf numFmtId="49" fontId="13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8" xfId="0" applyNumberFormat="1" applyFont="1" applyFill="1" applyBorder="1" applyAlignment="1" applyProtection="1">
      <alignment horizontal="left" vertical="center" wrapText="1"/>
      <protection locked="0"/>
    </xf>
    <xf numFmtId="164" fontId="10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0" xfId="0" applyNumberFormat="1" applyFont="1" applyFill="1" applyBorder="1" applyAlignment="1" applyProtection="1">
      <alignment horizontal="left" vertical="center" wrapText="1"/>
      <protection locked="0"/>
    </xf>
    <xf numFmtId="164" fontId="8" fillId="3" borderId="0" xfId="0" applyNumberFormat="1" applyFont="1" applyFill="1" applyBorder="1" applyAlignment="1" applyProtection="1">
      <alignment horizontal="right" vertical="center" wrapText="1"/>
      <protection locked="0"/>
    </xf>
    <xf numFmtId="49" fontId="9" fillId="3" borderId="12" xfId="0" applyNumberFormat="1" applyFont="1" applyFill="1" applyBorder="1" applyAlignment="1" applyProtection="1">
      <alignment horizontal="left" vertical="center" wrapText="1"/>
      <protection locked="0"/>
    </xf>
    <xf numFmtId="164" fontId="9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3" borderId="1" xfId="0" applyNumberFormat="1" applyFont="1" applyFill="1" applyBorder="1" applyAlignment="1" applyProtection="1">
      <alignment horizontal="right" vertical="center" wrapText="1"/>
      <protection locked="0"/>
    </xf>
    <xf numFmtId="2" fontId="8" fillId="3" borderId="2" xfId="0" applyNumberFormat="1" applyFont="1" applyFill="1" applyBorder="1" applyAlignment="1" applyProtection="1">
      <alignment horizontal="right" vertical="center" wrapText="1"/>
      <protection locked="0"/>
    </xf>
    <xf numFmtId="2" fontId="8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13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11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14" xfId="0" applyNumberFormat="1" applyFont="1" applyFill="1" applyBorder="1" applyAlignment="1" applyProtection="1">
      <alignment horizontal="right" vertical="center" wrapText="1"/>
      <protection locked="0"/>
    </xf>
    <xf numFmtId="49" fontId="7" fillId="3" borderId="15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4" fillId="3" borderId="7" xfId="0" applyNumberFormat="1" applyFont="1" applyFill="1" applyBorder="1" applyAlignment="1" applyProtection="1">
      <alignment horizontal="left" vertical="center" wrapText="1"/>
      <protection locked="0"/>
    </xf>
    <xf numFmtId="4" fontId="14" fillId="3" borderId="6" xfId="0" applyNumberFormat="1" applyFont="1" applyFill="1" applyBorder="1" applyAlignment="1" applyProtection="1">
      <alignment horizontal="right" vertical="center" wrapText="1"/>
      <protection locked="0"/>
    </xf>
    <xf numFmtId="164" fontId="14" fillId="3" borderId="6" xfId="0" applyNumberFormat="1" applyFont="1" applyFill="1" applyBorder="1" applyAlignment="1" applyProtection="1">
      <alignment horizontal="right" vertical="center" wrapText="1"/>
      <protection locked="0"/>
    </xf>
    <xf numFmtId="164" fontId="10" fillId="3" borderId="11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0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16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8" fillId="3" borderId="13" xfId="0" applyNumberFormat="1" applyFont="1" applyFill="1" applyBorder="1" applyAlignment="1" applyProtection="1">
      <alignment horizontal="right" vertical="center" wrapText="1"/>
      <protection locked="0"/>
    </xf>
    <xf numFmtId="49" fontId="10" fillId="3" borderId="18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8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8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1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3" xfId="0" applyNumberFormat="1" applyFont="1" applyFill="1" applyBorder="1" applyAlignment="1" applyProtection="1">
      <alignment horizontal="center" vertical="center" wrapText="1"/>
      <protection locked="0"/>
    </xf>
    <xf numFmtId="164" fontId="9" fillId="3" borderId="20" xfId="0" applyNumberFormat="1" applyFont="1" applyFill="1" applyBorder="1" applyAlignment="1" applyProtection="1">
      <alignment vertical="center" wrapText="1"/>
      <protection locked="0"/>
    </xf>
    <xf numFmtId="49" fontId="11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16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15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8" xfId="0" applyNumberFormat="1" applyFont="1" applyFill="1" applyBorder="1" applyAlignment="1" applyProtection="1">
      <alignment horizontal="left" vertical="center" wrapText="1"/>
      <protection locked="0"/>
    </xf>
    <xf numFmtId="49" fontId="15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17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1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15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22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2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4" xfId="0" applyNumberFormat="1" applyFont="1" applyFill="1" applyBorder="1" applyAlignment="1" applyProtection="1">
      <alignment horizontal="left"/>
      <protection locked="0"/>
    </xf>
    <xf numFmtId="49" fontId="9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10" fillId="3" borderId="24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10" xfId="0" applyNumberFormat="1" applyFont="1" applyFill="1" applyBorder="1" applyAlignment="1" applyProtection="1">
      <alignment horizontal="left" vertical="center" wrapText="1"/>
      <protection locked="0"/>
    </xf>
    <xf numFmtId="49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5" xfId="0" applyNumberFormat="1" applyFont="1" applyFill="1" applyBorder="1" applyAlignment="1" applyProtection="1">
      <alignment horizontal="center" vertical="center" wrapText="1"/>
      <protection locked="0"/>
    </xf>
    <xf numFmtId="49" fontId="14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23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8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18" xfId="0" applyNumberFormat="1" applyFont="1" applyFill="1" applyBorder="1" applyAlignment="1" applyProtection="1">
      <alignment horizontal="center" vertical="center" wrapText="1"/>
      <protection locked="0"/>
    </xf>
    <xf numFmtId="164" fontId="10" fillId="3" borderId="13" xfId="0" applyNumberFormat="1" applyFont="1" applyFill="1" applyBorder="1" applyAlignment="1" applyProtection="1">
      <alignment horizontal="right" vertical="center" wrapText="1"/>
      <protection locked="0"/>
    </xf>
    <xf numFmtId="49" fontId="18" fillId="3" borderId="18" xfId="0" applyNumberFormat="1" applyFont="1" applyFill="1" applyBorder="1" applyAlignment="1" applyProtection="1">
      <alignment horizontal="center" vertical="center" wrapText="1"/>
      <protection locked="0"/>
    </xf>
    <xf numFmtId="164" fontId="15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10" fillId="3" borderId="26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27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18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9" xfId="0" applyNumberFormat="1" applyFont="1" applyFill="1" applyBorder="1" applyAlignment="1" applyProtection="1">
      <alignment horizontal="left" vertical="center" wrapText="1"/>
      <protection locked="0"/>
    </xf>
    <xf numFmtId="0" fontId="4" fillId="4" borderId="24" xfId="0" applyNumberFormat="1" applyFont="1" applyFill="1" applyBorder="1" applyAlignment="1" applyProtection="1">
      <alignment horizontal="left"/>
      <protection locked="0"/>
    </xf>
    <xf numFmtId="0" fontId="2" fillId="0" borderId="0" xfId="0" applyNumberFormat="1" applyFont="1" applyFill="1" applyBorder="1" applyAlignment="1" applyProtection="1">
      <alignment horizontal="left"/>
      <protection locked="0"/>
    </xf>
    <xf numFmtId="49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8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3" xfId="0" applyNumberFormat="1" applyFont="1" applyFill="1" applyBorder="1" applyAlignment="1" applyProtection="1">
      <alignment horizontal="left" vertical="center" wrapText="1"/>
      <protection locked="0"/>
    </xf>
    <xf numFmtId="2" fontId="10" fillId="3" borderId="2" xfId="0" applyNumberFormat="1" applyFont="1" applyFill="1" applyBorder="1" applyAlignment="1" applyProtection="1">
      <alignment horizontal="right" vertical="center" wrapText="1"/>
      <protection locked="0"/>
    </xf>
    <xf numFmtId="164" fontId="8" fillId="3" borderId="17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24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31" xfId="0" applyNumberFormat="1" applyFont="1" applyFill="1" applyBorder="1" applyAlignment="1" applyProtection="1">
      <alignment horizontal="center" vertical="center" wrapText="1"/>
      <protection locked="0"/>
    </xf>
    <xf numFmtId="164" fontId="19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8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8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10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33" xfId="0" applyNumberFormat="1" applyFont="1" applyFill="1" applyBorder="1" applyAlignment="1" applyProtection="1">
      <alignment horizontal="left" vertical="center" wrapText="1"/>
      <protection locked="0"/>
    </xf>
    <xf numFmtId="164" fontId="8" fillId="3" borderId="14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30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25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25" xfId="0" applyNumberFormat="1" applyFont="1" applyFill="1" applyBorder="1" applyAlignment="1" applyProtection="1">
      <alignment horizontal="center" vertical="center" wrapText="1"/>
      <protection locked="0"/>
    </xf>
    <xf numFmtId="4" fontId="20" fillId="2" borderId="7" xfId="0" applyNumberFormat="1" applyFont="1" applyFill="1" applyBorder="1" applyAlignment="1" applyProtection="1">
      <alignment horizontal="right" vertical="center" wrapText="1"/>
      <protection locked="0"/>
    </xf>
    <xf numFmtId="4" fontId="17" fillId="2" borderId="18" xfId="0" applyNumberFormat="1" applyFont="1" applyFill="1" applyBorder="1" applyAlignment="1" applyProtection="1">
      <alignment horizontal="right" vertical="center" wrapText="1"/>
      <protection locked="0"/>
    </xf>
    <xf numFmtId="4" fontId="15" fillId="2" borderId="37" xfId="0" applyNumberFormat="1" applyFont="1" applyFill="1" applyBorder="1" applyAlignment="1" applyProtection="1">
      <alignment horizontal="right" vertical="center" wrapText="1"/>
      <protection locked="0"/>
    </xf>
    <xf numFmtId="4" fontId="15" fillId="2" borderId="3" xfId="0" applyNumberFormat="1" applyFont="1" applyFill="1" applyBorder="1" applyAlignment="1" applyProtection="1">
      <alignment horizontal="right" vertical="center" wrapText="1"/>
      <protection locked="0"/>
    </xf>
    <xf numFmtId="4" fontId="17" fillId="2" borderId="9" xfId="0" applyNumberFormat="1" applyFont="1" applyFill="1" applyBorder="1" applyAlignment="1" applyProtection="1">
      <alignment horizontal="right" vertical="center" wrapText="1"/>
      <protection locked="0"/>
    </xf>
    <xf numFmtId="4" fontId="15" fillId="2" borderId="9" xfId="0" applyNumberFormat="1" applyFont="1" applyFill="1" applyBorder="1" applyAlignment="1" applyProtection="1">
      <alignment horizontal="right" vertical="center" wrapText="1"/>
      <protection locked="0"/>
    </xf>
    <xf numFmtId="4" fontId="15" fillId="2" borderId="10" xfId="0" applyNumberFormat="1" applyFont="1" applyFill="1" applyBorder="1" applyAlignment="1" applyProtection="1">
      <alignment horizontal="right" vertical="center" wrapText="1"/>
      <protection locked="0"/>
    </xf>
    <xf numFmtId="4" fontId="15" fillId="2" borderId="8" xfId="0" applyNumberFormat="1" applyFont="1" applyFill="1" applyBorder="1" applyAlignment="1" applyProtection="1">
      <alignment horizontal="right" vertical="center" wrapText="1"/>
      <protection locked="0"/>
    </xf>
    <xf numFmtId="4" fontId="17" fillId="2" borderId="3" xfId="0" applyNumberFormat="1" applyFont="1" applyFill="1" applyBorder="1" applyAlignment="1" applyProtection="1">
      <alignment horizontal="right" vertical="center" wrapText="1"/>
      <protection locked="0"/>
    </xf>
    <xf numFmtId="4" fontId="15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17" fillId="2" borderId="8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3" xfId="0" applyNumberFormat="1" applyFont="1" applyFill="1" applyBorder="1" applyAlignment="1" applyProtection="1">
      <alignment horizontal="justify" vertical="center" wrapText="1"/>
      <protection locked="0"/>
    </xf>
    <xf numFmtId="4" fontId="8" fillId="3" borderId="3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19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32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15" xfId="0" applyNumberFormat="1" applyFont="1" applyFill="1" applyBorder="1" applyAlignment="1" applyProtection="1">
      <alignment horizontal="right" vertical="center" wrapText="1"/>
      <protection locked="0"/>
    </xf>
    <xf numFmtId="4" fontId="8" fillId="2" borderId="3" xfId="0" applyNumberFormat="1" applyFont="1" applyFill="1" applyBorder="1" applyAlignment="1" applyProtection="1">
      <alignment horizontal="right" vertical="center" wrapText="1"/>
      <protection locked="0"/>
    </xf>
    <xf numFmtId="4" fontId="8" fillId="2" borderId="9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19" xfId="0" applyNumberFormat="1" applyFont="1" applyFill="1" applyBorder="1" applyAlignment="1" applyProtection="1">
      <alignment horizontal="right" vertical="center" wrapText="1"/>
      <protection locked="0"/>
    </xf>
    <xf numFmtId="4" fontId="10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8" fillId="2" borderId="19" xfId="0" applyNumberFormat="1" applyFont="1" applyFill="1" applyBorder="1" applyAlignment="1" applyProtection="1">
      <alignment horizontal="right" vertical="center" wrapText="1"/>
      <protection locked="0"/>
    </xf>
    <xf numFmtId="4" fontId="8" fillId="2" borderId="10" xfId="0" applyNumberFormat="1" applyFont="1" applyFill="1" applyBorder="1" applyAlignment="1" applyProtection="1">
      <alignment horizontal="right" vertical="center" wrapText="1"/>
      <protection locked="0"/>
    </xf>
    <xf numFmtId="4" fontId="15" fillId="2" borderId="0" xfId="0" applyNumberFormat="1" applyFont="1" applyFill="1" applyBorder="1" applyAlignment="1" applyProtection="1">
      <alignment horizontal="right" vertical="center" wrapText="1"/>
      <protection locked="0"/>
    </xf>
    <xf numFmtId="4" fontId="15" fillId="2" borderId="2" xfId="0" applyNumberFormat="1" applyFont="1" applyFill="1" applyBorder="1" applyAlignment="1" applyProtection="1">
      <alignment horizontal="right" vertical="center" wrapText="1"/>
      <protection locked="0"/>
    </xf>
    <xf numFmtId="4" fontId="15" fillId="2" borderId="38" xfId="0" applyNumberFormat="1" applyFont="1" applyFill="1" applyBorder="1" applyAlignment="1" applyProtection="1">
      <alignment horizontal="right" vertical="center" wrapText="1"/>
      <protection locked="0"/>
    </xf>
    <xf numFmtId="4" fontId="15" fillId="2" borderId="39" xfId="0" applyNumberFormat="1" applyFont="1" applyFill="1" applyBorder="1" applyAlignment="1" applyProtection="1">
      <alignment horizontal="right" vertical="center" wrapText="1"/>
      <protection locked="0"/>
    </xf>
    <xf numFmtId="4" fontId="15" fillId="3" borderId="3" xfId="0" applyNumberFormat="1" applyFont="1" applyFill="1" applyBorder="1" applyAlignment="1" applyProtection="1">
      <alignment horizontal="right" vertical="center" wrapText="1"/>
      <protection locked="0"/>
    </xf>
    <xf numFmtId="4" fontId="15" fillId="3" borderId="9" xfId="0" applyNumberFormat="1" applyFont="1" applyFill="1" applyBorder="1" applyAlignment="1" applyProtection="1">
      <alignment horizontal="right" vertical="center" wrapText="1"/>
      <protection locked="0"/>
    </xf>
    <xf numFmtId="4" fontId="17" fillId="2" borderId="40" xfId="0" applyNumberFormat="1" applyFont="1" applyFill="1" applyBorder="1" applyAlignment="1" applyProtection="1">
      <alignment horizontal="right" vertical="center" wrapText="1"/>
      <protection locked="0"/>
    </xf>
    <xf numFmtId="49" fontId="5" fillId="3" borderId="11" xfId="0" applyNumberFormat="1" applyFont="1" applyFill="1" applyBorder="1" applyAlignment="1" applyProtection="1">
      <alignment horizontal="center" vertical="center" wrapText="1"/>
      <protection locked="0"/>
    </xf>
    <xf numFmtId="4" fontId="8" fillId="3" borderId="41" xfId="0" applyNumberFormat="1" applyFont="1" applyFill="1" applyBorder="1" applyAlignment="1" applyProtection="1">
      <alignment horizontal="right" vertical="center" wrapText="1"/>
      <protection locked="0"/>
    </xf>
    <xf numFmtId="4" fontId="15" fillId="0" borderId="0" xfId="0" applyNumberFormat="1" applyFont="1" applyFill="1" applyBorder="1" applyAlignment="1" applyProtection="1">
      <alignment horizontal="right"/>
      <protection locked="0"/>
    </xf>
    <xf numFmtId="4" fontId="8" fillId="2" borderId="0" xfId="0" applyNumberFormat="1" applyFont="1" applyFill="1" applyBorder="1" applyAlignment="1" applyProtection="1">
      <alignment horizontal="right" vertical="center" wrapText="1"/>
      <protection locked="0"/>
    </xf>
    <xf numFmtId="4" fontId="15" fillId="3" borderId="0" xfId="0" applyNumberFormat="1" applyFont="1" applyFill="1" applyBorder="1" applyAlignment="1" applyProtection="1">
      <alignment horizontal="right" vertical="center" wrapText="1"/>
      <protection locked="0"/>
    </xf>
    <xf numFmtId="4" fontId="20" fillId="3" borderId="0" xfId="0" applyNumberFormat="1" applyFont="1" applyFill="1" applyBorder="1" applyAlignment="1" applyProtection="1">
      <alignment horizontal="center" vertical="center" wrapText="1"/>
      <protection locked="0"/>
    </xf>
    <xf numFmtId="4" fontId="15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10" fillId="2" borderId="34" xfId="0" applyNumberFormat="1" applyFont="1" applyFill="1" applyBorder="1" applyAlignment="1" applyProtection="1">
      <alignment horizontal="left" vertical="center" wrapText="1"/>
      <protection locked="0"/>
    </xf>
    <xf numFmtId="4" fontId="8" fillId="2" borderId="42" xfId="0" applyNumberFormat="1" applyFont="1" applyFill="1" applyBorder="1" applyAlignment="1" applyProtection="1">
      <alignment horizontal="right" vertical="center" wrapText="1"/>
      <protection locked="0"/>
    </xf>
    <xf numFmtId="4" fontId="8" fillId="2" borderId="27" xfId="0" applyNumberFormat="1" applyFont="1" applyFill="1" applyBorder="1" applyAlignment="1" applyProtection="1">
      <alignment horizontal="right" vertical="center" wrapText="1"/>
      <protection locked="0"/>
    </xf>
    <xf numFmtId="4" fontId="17" fillId="2" borderId="43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44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10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33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3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18" xfId="0" applyNumberFormat="1" applyFont="1" applyFill="1" applyBorder="1" applyAlignment="1" applyProtection="1">
      <alignment horizontal="right" vertical="center" wrapText="1"/>
      <protection locked="0"/>
    </xf>
    <xf numFmtId="4" fontId="15" fillId="2" borderId="22" xfId="0" applyNumberFormat="1" applyFont="1" applyFill="1" applyBorder="1" applyAlignment="1" applyProtection="1">
      <alignment horizontal="right" vertical="center" wrapText="1"/>
      <protection locked="0"/>
    </xf>
    <xf numFmtId="4" fontId="17" fillId="3" borderId="9" xfId="0" applyNumberFormat="1" applyFont="1" applyFill="1" applyBorder="1" applyAlignment="1" applyProtection="1">
      <alignment horizontal="right" vertical="center" wrapText="1"/>
      <protection locked="0"/>
    </xf>
    <xf numFmtId="4" fontId="15" fillId="3" borderId="10" xfId="0" applyNumberFormat="1" applyFont="1" applyFill="1" applyBorder="1" applyAlignment="1" applyProtection="1">
      <alignment horizontal="right" vertical="center" wrapText="1"/>
      <protection locked="0"/>
    </xf>
    <xf numFmtId="4" fontId="15" fillId="3" borderId="33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10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33" xfId="0" applyNumberFormat="1" applyFont="1" applyFill="1" applyBorder="1" applyAlignment="1" applyProtection="1">
      <alignment horizontal="right" vertical="center" wrapText="1"/>
      <protection locked="0"/>
    </xf>
    <xf numFmtId="4" fontId="8" fillId="2" borderId="16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35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36" xfId="0" applyNumberFormat="1" applyFont="1" applyFill="1" applyBorder="1" applyAlignment="1" applyProtection="1">
      <alignment horizontal="right" vertical="center" wrapText="1"/>
      <protection locked="0"/>
    </xf>
    <xf numFmtId="4" fontId="18" fillId="3" borderId="46" xfId="0" applyNumberFormat="1" applyFont="1" applyFill="1" applyBorder="1" applyAlignment="1" applyProtection="1">
      <alignment horizontal="right" vertical="center" wrapText="1"/>
      <protection locked="0"/>
    </xf>
    <xf numFmtId="4" fontId="15" fillId="0" borderId="2" xfId="0" applyNumberFormat="1" applyFont="1" applyFill="1" applyBorder="1" applyAlignment="1" applyProtection="1">
      <alignment horizontal="right"/>
      <protection locked="0"/>
    </xf>
    <xf numFmtId="0" fontId="10" fillId="3" borderId="10" xfId="0" applyNumberFormat="1" applyFont="1" applyFill="1" applyBorder="1" applyAlignment="1" applyProtection="1">
      <alignment horizontal="left" vertical="center" wrapText="1"/>
      <protection locked="0"/>
    </xf>
    <xf numFmtId="4" fontId="15" fillId="3" borderId="19" xfId="0" applyNumberFormat="1" applyFont="1" applyFill="1" applyBorder="1" applyAlignment="1" applyProtection="1">
      <alignment horizontal="right" vertical="center" wrapText="1"/>
      <protection locked="0"/>
    </xf>
    <xf numFmtId="49" fontId="10" fillId="3" borderId="29" xfId="0" applyNumberFormat="1" applyFont="1" applyFill="1" applyBorder="1" applyAlignment="1" applyProtection="1">
      <alignment horizontal="left" vertical="center" wrapText="1"/>
      <protection locked="0"/>
    </xf>
    <xf numFmtId="4" fontId="15" fillId="0" borderId="17" xfId="0" applyNumberFormat="1" applyFont="1" applyFill="1" applyBorder="1" applyAlignment="1" applyProtection="1">
      <alignment horizontal="right" vertical="center"/>
      <protection locked="0"/>
    </xf>
    <xf numFmtId="4" fontId="15" fillId="3" borderId="11" xfId="0" applyNumberFormat="1" applyFont="1" applyFill="1" applyBorder="1" applyAlignment="1" applyProtection="1">
      <alignment horizontal="right" vertical="center" wrapText="1"/>
      <protection locked="0"/>
    </xf>
    <xf numFmtId="164" fontId="15" fillId="3" borderId="11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28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28" xfId="0" applyNumberFormat="1" applyFont="1" applyFill="1" applyBorder="1" applyAlignment="1" applyProtection="1">
      <alignment horizontal="left" vertical="center" wrapText="1"/>
      <protection locked="0"/>
    </xf>
    <xf numFmtId="4" fontId="8" fillId="3" borderId="28" xfId="0" applyNumberFormat="1" applyFont="1" applyFill="1" applyBorder="1" applyAlignment="1" applyProtection="1">
      <alignment horizontal="right" vertical="center" wrapText="1"/>
      <protection locked="0"/>
    </xf>
    <xf numFmtId="4" fontId="22" fillId="3" borderId="1" xfId="0" applyNumberFormat="1" applyFont="1" applyFill="1" applyBorder="1" applyAlignment="1" applyProtection="1">
      <alignment vertical="center" wrapText="1"/>
      <protection locked="0"/>
    </xf>
    <xf numFmtId="4" fontId="22" fillId="4" borderId="1" xfId="0" applyNumberFormat="1" applyFont="1" applyFill="1" applyBorder="1" applyAlignment="1" applyProtection="1">
      <alignment vertical="center"/>
      <protection locked="0"/>
    </xf>
    <xf numFmtId="4" fontId="22" fillId="3" borderId="52" xfId="0" applyNumberFormat="1" applyFont="1" applyFill="1" applyBorder="1" applyAlignment="1" applyProtection="1">
      <alignment vertical="center" wrapText="1"/>
      <protection locked="0"/>
    </xf>
    <xf numFmtId="49" fontId="22" fillId="5" borderId="51" xfId="0" applyNumberFormat="1" applyFont="1" applyFill="1" applyBorder="1" applyAlignment="1"/>
    <xf numFmtId="164" fontId="22" fillId="3" borderId="5" xfId="0" applyNumberFormat="1" applyFont="1" applyFill="1" applyBorder="1" applyAlignment="1" applyProtection="1">
      <alignment vertical="center" wrapText="1"/>
      <protection locked="0"/>
    </xf>
    <xf numFmtId="49" fontId="10" fillId="3" borderId="30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45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17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25" xfId="0" applyNumberFormat="1" applyFont="1" applyFill="1" applyBorder="1" applyAlignment="1" applyProtection="1">
      <alignment horizontal="left" vertical="center" wrapText="1"/>
      <protection locked="0"/>
    </xf>
    <xf numFmtId="4" fontId="10" fillId="2" borderId="25" xfId="0" applyNumberFormat="1" applyFont="1" applyFill="1" applyBorder="1" applyAlignment="1" applyProtection="1">
      <alignment horizontal="right" vertical="center" wrapText="1"/>
      <protection locked="0"/>
    </xf>
    <xf numFmtId="4" fontId="15" fillId="2" borderId="33" xfId="0" applyNumberFormat="1" applyFont="1" applyFill="1" applyBorder="1" applyAlignment="1" applyProtection="1">
      <alignment horizontal="right" vertical="center" wrapText="1"/>
      <protection locked="0"/>
    </xf>
    <xf numFmtId="49" fontId="13" fillId="3" borderId="37" xfId="0" applyNumberFormat="1" applyFont="1" applyFill="1" applyBorder="1" applyAlignment="1" applyProtection="1">
      <alignment horizontal="center" vertical="center" wrapText="1"/>
      <protection locked="0"/>
    </xf>
    <xf numFmtId="164" fontId="8" fillId="3" borderId="28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57" xfId="0" applyNumberFormat="1" applyFont="1" applyFill="1" applyBorder="1" applyAlignment="1" applyProtection="1">
      <alignment horizontal="right" vertical="center" wrapText="1"/>
      <protection locked="0"/>
    </xf>
    <xf numFmtId="4" fontId="9" fillId="3" borderId="7" xfId="0" applyNumberFormat="1" applyFont="1" applyFill="1" applyBorder="1" applyAlignment="1" applyProtection="1">
      <alignment horizontal="right" vertical="center" wrapText="1"/>
      <protection locked="0"/>
    </xf>
    <xf numFmtId="4" fontId="15" fillId="2" borderId="16" xfId="0" applyNumberFormat="1" applyFont="1" applyFill="1" applyBorder="1" applyAlignment="1" applyProtection="1">
      <alignment horizontal="right" vertical="center" wrapText="1"/>
      <protection locked="0"/>
    </xf>
    <xf numFmtId="4" fontId="15" fillId="2" borderId="17" xfId="0" applyNumberFormat="1" applyFont="1" applyFill="1" applyBorder="1" applyAlignment="1" applyProtection="1">
      <alignment horizontal="right" vertical="center" wrapText="1"/>
      <protection locked="0"/>
    </xf>
    <xf numFmtId="49" fontId="10" fillId="3" borderId="42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56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2" borderId="19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11" xfId="0" applyNumberFormat="1" applyFont="1" applyFill="1" applyBorder="1" applyAlignment="1" applyProtection="1">
      <alignment horizontal="center" vertical="center" wrapText="1"/>
      <protection locked="0"/>
    </xf>
    <xf numFmtId="4" fontId="25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26" fillId="3" borderId="11" xfId="0" applyNumberFormat="1" applyFont="1" applyFill="1" applyBorder="1" applyAlignment="1" applyProtection="1">
      <alignment horizontal="right" vertical="center" wrapText="1"/>
      <protection locked="0"/>
    </xf>
    <xf numFmtId="4" fontId="26" fillId="3" borderId="2" xfId="0" applyNumberFormat="1" applyFont="1" applyFill="1" applyBorder="1" applyAlignment="1" applyProtection="1">
      <alignment horizontal="right" vertical="center" wrapText="1"/>
      <protection locked="0"/>
    </xf>
    <xf numFmtId="4" fontId="25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2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51" xfId="0" applyFont="1" applyFill="1" applyBorder="1" applyAlignment="1"/>
    <xf numFmtId="164" fontId="22" fillId="3" borderId="1" xfId="0" applyNumberFormat="1" applyFont="1" applyFill="1" applyBorder="1" applyAlignment="1" applyProtection="1">
      <alignment vertical="center" wrapText="1"/>
      <protection locked="0"/>
    </xf>
    <xf numFmtId="0" fontId="21" fillId="5" borderId="48" xfId="0" applyFont="1" applyFill="1" applyBorder="1" applyAlignment="1"/>
    <xf numFmtId="4" fontId="22" fillId="3" borderId="49" xfId="0" applyNumberFormat="1" applyFont="1" applyFill="1" applyBorder="1" applyAlignment="1" applyProtection="1">
      <alignment vertical="center" wrapText="1"/>
      <protection locked="0"/>
    </xf>
    <xf numFmtId="4" fontId="22" fillId="4" borderId="49" xfId="0" applyNumberFormat="1" applyFont="1" applyFill="1" applyBorder="1" applyAlignment="1" applyProtection="1">
      <alignment vertical="center"/>
      <protection locked="0"/>
    </xf>
    <xf numFmtId="164" fontId="22" fillId="3" borderId="49" xfId="0" applyNumberFormat="1" applyFont="1" applyFill="1" applyBorder="1" applyAlignment="1" applyProtection="1">
      <alignment vertical="center" wrapText="1"/>
      <protection locked="0"/>
    </xf>
    <xf numFmtId="4" fontId="2" fillId="0" borderId="0" xfId="0" applyNumberFormat="1" applyFont="1" applyFill="1" applyBorder="1" applyAlignment="1" applyProtection="1">
      <alignment horizontal="left"/>
      <protection locked="0"/>
    </xf>
    <xf numFmtId="0" fontId="22" fillId="5" borderId="51" xfId="0" applyFont="1" applyFill="1" applyBorder="1" applyAlignment="1"/>
    <xf numFmtId="4" fontId="22" fillId="4" borderId="0" xfId="0" applyNumberFormat="1" applyFont="1" applyFill="1" applyBorder="1" applyAlignment="1" applyProtection="1">
      <alignment vertical="center"/>
      <protection locked="0"/>
    </xf>
    <xf numFmtId="4" fontId="22" fillId="3" borderId="29" xfId="0" applyNumberFormat="1" applyFont="1" applyFill="1" applyBorder="1" applyAlignment="1" applyProtection="1">
      <alignment vertical="center" wrapText="1"/>
      <protection locked="0"/>
    </xf>
    <xf numFmtId="4" fontId="22" fillId="3" borderId="50" xfId="0" applyNumberFormat="1" applyFont="1" applyFill="1" applyBorder="1" applyAlignment="1" applyProtection="1">
      <alignment vertical="center" wrapText="1"/>
      <protection locked="0"/>
    </xf>
    <xf numFmtId="4" fontId="9" fillId="3" borderId="19" xfId="0" applyNumberFormat="1" applyFont="1" applyFill="1" applyBorder="1" applyAlignment="1" applyProtection="1">
      <alignment horizontal="right" vertical="center" wrapText="1"/>
      <protection locked="0"/>
    </xf>
    <xf numFmtId="4" fontId="27" fillId="4" borderId="20" xfId="0" applyNumberFormat="1" applyFont="1" applyFill="1" applyBorder="1" applyAlignment="1" applyProtection="1">
      <alignment vertical="center"/>
      <protection locked="0"/>
    </xf>
    <xf numFmtId="4" fontId="8" fillId="2" borderId="41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47" xfId="0" applyNumberFormat="1" applyFont="1" applyFill="1" applyBorder="1" applyAlignment="1" applyProtection="1">
      <alignment horizontal="right" vertical="center" wrapText="1"/>
      <protection locked="0"/>
    </xf>
    <xf numFmtId="49" fontId="8" fillId="2" borderId="11" xfId="0" applyNumberFormat="1" applyFont="1" applyFill="1" applyBorder="1" applyAlignment="1" applyProtection="1">
      <alignment horizontal="left" vertical="center" wrapText="1"/>
      <protection locked="0"/>
    </xf>
    <xf numFmtId="4" fontId="15" fillId="2" borderId="11" xfId="0" applyNumberFormat="1" applyFont="1" applyFill="1" applyBorder="1" applyAlignment="1" applyProtection="1">
      <alignment horizontal="right" vertical="center" wrapText="1"/>
      <protection locked="0"/>
    </xf>
    <xf numFmtId="2" fontId="8" fillId="3" borderId="11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25" xfId="0" applyNumberFormat="1" applyFont="1" applyFill="1" applyBorder="1" applyAlignment="1" applyProtection="1">
      <alignment horizontal="left" vertical="center" wrapText="1"/>
      <protection locked="0"/>
    </xf>
    <xf numFmtId="4" fontId="8" fillId="3" borderId="25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55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0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42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31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68" xfId="0" applyNumberFormat="1" applyFont="1" applyFill="1" applyBorder="1" applyAlignment="1" applyProtection="1">
      <alignment horizontal="center" vertical="center" wrapText="1"/>
      <protection locked="0"/>
    </xf>
    <xf numFmtId="4" fontId="15" fillId="0" borderId="19" xfId="0" applyNumberFormat="1" applyFont="1" applyFill="1" applyBorder="1" applyAlignment="1" applyProtection="1">
      <alignment horizontal="right" vertical="center"/>
      <protection locked="0"/>
    </xf>
    <xf numFmtId="4" fontId="28" fillId="3" borderId="6" xfId="0" applyNumberFormat="1" applyFont="1" applyFill="1" applyBorder="1" applyAlignment="1" applyProtection="1">
      <alignment horizontal="right" vertical="center" wrapText="1"/>
      <protection locked="0"/>
    </xf>
    <xf numFmtId="4" fontId="17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8" fillId="3" borderId="69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6" xfId="0" applyNumberFormat="1" applyFont="1" applyFill="1" applyBorder="1" applyAlignment="1" applyProtection="1">
      <alignment horizontal="left" vertical="center" wrapText="1"/>
      <protection locked="0"/>
    </xf>
    <xf numFmtId="4" fontId="15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8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70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6" xfId="0" applyNumberFormat="1" applyFont="1" applyFill="1" applyBorder="1" applyAlignment="1" applyProtection="1">
      <alignment horizontal="left" vertical="center" wrapText="1"/>
      <protection locked="0"/>
    </xf>
    <xf numFmtId="49" fontId="8" fillId="2" borderId="71" xfId="0" applyNumberFormat="1" applyFont="1" applyFill="1" applyBorder="1" applyAlignment="1" applyProtection="1">
      <alignment horizontal="left" vertical="center" wrapText="1"/>
      <protection locked="0"/>
    </xf>
    <xf numFmtId="49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53" xfId="0" applyNumberFormat="1" applyFont="1" applyFill="1" applyBorder="1" applyAlignment="1" applyProtection="1">
      <alignment horizontal="center" vertical="center" wrapText="1"/>
      <protection locked="0"/>
    </xf>
    <xf numFmtId="4" fontId="8" fillId="2" borderId="53" xfId="0" applyNumberFormat="1" applyFont="1" applyFill="1" applyBorder="1" applyAlignment="1" applyProtection="1">
      <alignment horizontal="right" vertical="center" wrapText="1"/>
      <protection locked="0"/>
    </xf>
    <xf numFmtId="49" fontId="7" fillId="3" borderId="13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9" xfId="0" applyNumberFormat="1" applyFont="1" applyFill="1" applyBorder="1" applyAlignment="1" applyProtection="1">
      <alignment horizontal="left" vertical="center" wrapText="1"/>
      <protection locked="0"/>
    </xf>
    <xf numFmtId="4" fontId="10" fillId="3" borderId="46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41" xfId="0" applyNumberFormat="1" applyFont="1" applyFill="1" applyBorder="1" applyAlignment="1" applyProtection="1">
      <alignment horizontal="center" vertical="center" wrapText="1"/>
      <protection locked="0"/>
    </xf>
    <xf numFmtId="0" fontId="15" fillId="4" borderId="0" xfId="0" applyNumberFormat="1" applyFont="1" applyFill="1" applyBorder="1" applyAlignment="1" applyProtection="1">
      <alignment horizontal="left"/>
      <protection locked="0"/>
    </xf>
    <xf numFmtId="49" fontId="17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NumberFormat="1" applyFont="1" applyFill="1" applyBorder="1" applyAlignment="1" applyProtection="1">
      <alignment horizontal="left"/>
      <protection locked="0"/>
    </xf>
    <xf numFmtId="4" fontId="15" fillId="2" borderId="24" xfId="0" applyNumberFormat="1" applyFont="1" applyFill="1" applyBorder="1" applyAlignment="1" applyProtection="1">
      <alignment horizontal="right" vertical="center" wrapText="1"/>
      <protection locked="0"/>
    </xf>
    <xf numFmtId="49" fontId="5" fillId="3" borderId="3" xfId="0" applyNumberFormat="1" applyFont="1" applyFill="1" applyBorder="1" applyAlignment="1" applyProtection="1">
      <alignment horizontal="left" vertical="center" wrapText="1"/>
      <protection locked="0"/>
    </xf>
    <xf numFmtId="4" fontId="8" fillId="3" borderId="17" xfId="0" applyNumberFormat="1" applyFont="1" applyFill="1" applyBorder="1" applyAlignment="1" applyProtection="1">
      <alignment horizontal="right" vertical="center" wrapText="1"/>
      <protection locked="0"/>
    </xf>
    <xf numFmtId="164" fontId="10" fillId="3" borderId="17" xfId="0" applyNumberFormat="1" applyFont="1" applyFill="1" applyBorder="1" applyAlignment="1" applyProtection="1">
      <alignment horizontal="right" vertical="center" wrapText="1"/>
      <protection locked="0"/>
    </xf>
    <xf numFmtId="49" fontId="7" fillId="3" borderId="39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42" xfId="0" applyNumberFormat="1" applyFont="1" applyFill="1" applyBorder="1" applyAlignment="1" applyProtection="1">
      <alignment horizontal="left" vertical="center" wrapText="1"/>
      <protection locked="0"/>
    </xf>
    <xf numFmtId="49" fontId="15" fillId="2" borderId="17" xfId="0" applyNumberFormat="1" applyFont="1" applyFill="1" applyBorder="1" applyAlignment="1" applyProtection="1">
      <alignment horizontal="left" vertical="center" wrapText="1"/>
      <protection locked="0"/>
    </xf>
    <xf numFmtId="4" fontId="8" fillId="2" borderId="17" xfId="0" applyNumberFormat="1" applyFont="1" applyFill="1" applyBorder="1" applyAlignment="1" applyProtection="1">
      <alignment horizontal="right" vertical="center" wrapText="1"/>
      <protection locked="0"/>
    </xf>
    <xf numFmtId="4" fontId="15" fillId="0" borderId="0" xfId="0" applyNumberFormat="1" applyFont="1" applyFill="1" applyBorder="1" applyAlignment="1" applyProtection="1">
      <alignment horizontal="right" vertical="center"/>
      <protection locked="0"/>
    </xf>
    <xf numFmtId="4" fontId="10" fillId="2" borderId="5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42" xfId="0" applyNumberFormat="1" applyFont="1" applyFill="1" applyBorder="1" applyAlignment="1" applyProtection="1">
      <alignment horizontal="right" vertical="center" wrapText="1"/>
      <protection locked="0"/>
    </xf>
    <xf numFmtId="164" fontId="8" fillId="3" borderId="42" xfId="0" applyNumberFormat="1" applyFont="1" applyFill="1" applyBorder="1" applyAlignment="1" applyProtection="1">
      <alignment horizontal="right" vertical="center" wrapText="1"/>
      <protection locked="0"/>
    </xf>
    <xf numFmtId="49" fontId="17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42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42" xfId="0" applyNumberFormat="1" applyFont="1" applyFill="1" applyBorder="1" applyAlignment="1" applyProtection="1">
      <alignment horizontal="left" vertical="center" wrapText="1"/>
      <protection locked="0"/>
    </xf>
    <xf numFmtId="4" fontId="15" fillId="3" borderId="42" xfId="0" applyNumberFormat="1" applyFont="1" applyFill="1" applyBorder="1" applyAlignment="1" applyProtection="1">
      <alignment horizontal="right" vertical="center" wrapText="1"/>
      <protection locked="0"/>
    </xf>
    <xf numFmtId="164" fontId="10" fillId="3" borderId="42" xfId="0" applyNumberFormat="1" applyFont="1" applyFill="1" applyBorder="1" applyAlignment="1" applyProtection="1">
      <alignment horizontal="right" vertical="center" wrapText="1"/>
      <protection locked="0"/>
    </xf>
    <xf numFmtId="4" fontId="27" fillId="3" borderId="7" xfId="0" applyNumberFormat="1" applyFont="1" applyFill="1" applyBorder="1" applyAlignment="1" applyProtection="1">
      <alignment horizontal="right" vertical="center" wrapText="1"/>
      <protection locked="0"/>
    </xf>
    <xf numFmtId="4" fontId="27" fillId="3" borderId="6" xfId="0" applyNumberFormat="1" applyFont="1" applyFill="1" applyBorder="1" applyAlignment="1" applyProtection="1">
      <alignment horizontal="right" vertical="center" wrapText="1"/>
      <protection locked="0"/>
    </xf>
    <xf numFmtId="4" fontId="28" fillId="3" borderId="4" xfId="0" applyNumberFormat="1" applyFont="1" applyFill="1" applyBorder="1" applyAlignment="1" applyProtection="1">
      <alignment horizontal="right" vertical="center" wrapText="1"/>
      <protection locked="0"/>
    </xf>
    <xf numFmtId="4" fontId="27" fillId="3" borderId="21" xfId="0" applyNumberFormat="1" applyFont="1" applyFill="1" applyBorder="1" applyAlignment="1" applyProtection="1">
      <alignment vertical="center" wrapText="1"/>
      <protection locked="0"/>
    </xf>
    <xf numFmtId="164" fontId="10" fillId="3" borderId="43" xfId="0" applyNumberFormat="1" applyFont="1" applyFill="1" applyBorder="1" applyAlignment="1" applyProtection="1">
      <alignment horizontal="right" vertical="center" wrapText="1"/>
      <protection locked="0"/>
    </xf>
    <xf numFmtId="49" fontId="18" fillId="3" borderId="12" xfId="0" applyNumberFormat="1" applyFont="1" applyFill="1" applyBorder="1" applyAlignment="1" applyProtection="1">
      <alignment horizontal="left" vertical="center" wrapText="1"/>
      <protection locked="0"/>
    </xf>
    <xf numFmtId="49" fontId="9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7" xfId="0" applyNumberFormat="1" applyFont="1" applyFill="1" applyBorder="1" applyAlignment="1" applyProtection="1">
      <alignment horizontal="left" vertical="center" wrapText="1"/>
      <protection locked="0"/>
    </xf>
    <xf numFmtId="4" fontId="15" fillId="0" borderId="2" xfId="0" applyNumberFormat="1" applyFont="1" applyFill="1" applyBorder="1" applyAlignment="1" applyProtection="1">
      <alignment horizontal="right" vertical="center"/>
      <protection locked="0"/>
    </xf>
    <xf numFmtId="49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4" fontId="8" fillId="3" borderId="3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19" xfId="0" applyNumberFormat="1" applyFont="1" applyFill="1" applyBorder="1" applyAlignment="1" applyProtection="1">
      <alignment horizontal="right" vertical="center" wrapText="1"/>
      <protection locked="0"/>
    </xf>
    <xf numFmtId="49" fontId="10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8" xfId="0" applyNumberFormat="1" applyFont="1" applyFill="1" applyBorder="1" applyAlignment="1" applyProtection="1">
      <alignment horizontal="center" vertical="center" wrapText="1"/>
      <protection locked="0"/>
    </xf>
    <xf numFmtId="4" fontId="10" fillId="3" borderId="9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15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10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33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44" xfId="0" applyNumberFormat="1" applyFont="1" applyFill="1" applyBorder="1" applyAlignment="1" applyProtection="1">
      <alignment horizontal="right" vertical="center" wrapText="1"/>
      <protection locked="0"/>
    </xf>
    <xf numFmtId="4" fontId="9" fillId="3" borderId="23" xfId="0" applyNumberFormat="1" applyFont="1" applyFill="1" applyBorder="1" applyAlignment="1" applyProtection="1">
      <alignment horizontal="right" vertical="center" wrapText="1"/>
      <protection locked="0"/>
    </xf>
    <xf numFmtId="4" fontId="9" fillId="3" borderId="54" xfId="0" applyNumberFormat="1" applyFont="1" applyFill="1" applyBorder="1" applyAlignment="1" applyProtection="1">
      <alignment horizontal="right" vertical="center" wrapText="1"/>
      <protection locked="0"/>
    </xf>
    <xf numFmtId="4" fontId="14" fillId="3" borderId="7" xfId="0" applyNumberFormat="1" applyFont="1" applyFill="1" applyBorder="1" applyAlignment="1" applyProtection="1">
      <alignment horizontal="right" vertical="center" wrapText="1"/>
      <protection locked="0"/>
    </xf>
    <xf numFmtId="4" fontId="14" fillId="3" borderId="45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67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23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7" xfId="0" applyNumberFormat="1" applyFont="1" applyFill="1" applyBorder="1" applyAlignment="1" applyProtection="1">
      <alignment horizontal="center" vertical="center" wrapText="1"/>
      <protection locked="0"/>
    </xf>
    <xf numFmtId="4" fontId="8" fillId="3" borderId="9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15" xfId="0" applyNumberFormat="1" applyFont="1" applyFill="1" applyBorder="1" applyAlignment="1" applyProtection="1">
      <alignment horizontal="right" vertical="center" wrapText="1"/>
      <protection locked="0"/>
    </xf>
    <xf numFmtId="4" fontId="9" fillId="3" borderId="60" xfId="0" applyNumberFormat="1" applyFont="1" applyFill="1" applyBorder="1" applyAlignment="1" applyProtection="1">
      <alignment horizontal="right" vertical="center" wrapText="1"/>
      <protection locked="0"/>
    </xf>
    <xf numFmtId="49" fontId="14" fillId="3" borderId="7" xfId="0" applyNumberFormat="1" applyFont="1" applyFill="1" applyBorder="1" applyAlignment="1" applyProtection="1">
      <alignment horizontal="center" vertical="center" wrapText="1"/>
      <protection locked="0"/>
    </xf>
    <xf numFmtId="4" fontId="9" fillId="3" borderId="7" xfId="0" applyNumberFormat="1" applyFont="1" applyFill="1" applyBorder="1" applyAlignment="1" applyProtection="1">
      <alignment horizontal="right" vertical="center" wrapText="1"/>
      <protection locked="0"/>
    </xf>
    <xf numFmtId="4" fontId="9" fillId="3" borderId="45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1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46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NumberFormat="1" applyFont="1" applyFill="1" applyBorder="1" applyAlignment="1" applyProtection="1">
      <alignment horizontal="left"/>
      <protection locked="0"/>
    </xf>
    <xf numFmtId="49" fontId="7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5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45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58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24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46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59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30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43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28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0" fillId="3" borderId="1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16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4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9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61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62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63" xfId="0" applyNumberFormat="1" applyFont="1" applyFill="1" applyBorder="1" applyAlignment="1" applyProtection="1">
      <alignment horizontal="center" vertical="center" wrapText="1"/>
      <protection locked="0"/>
    </xf>
    <xf numFmtId="4" fontId="23" fillId="3" borderId="64" xfId="0" applyNumberFormat="1" applyFont="1" applyFill="1" applyBorder="1" applyAlignment="1" applyProtection="1">
      <alignment vertical="center" wrapText="1"/>
      <protection locked="0"/>
    </xf>
    <xf numFmtId="4" fontId="23" fillId="3" borderId="62" xfId="0" applyNumberFormat="1" applyFont="1" applyFill="1" applyBorder="1" applyAlignment="1" applyProtection="1">
      <alignment vertical="center" wrapText="1"/>
      <protection locked="0"/>
    </xf>
    <xf numFmtId="49" fontId="9" fillId="3" borderId="12" xfId="0" applyNumberFormat="1" applyFont="1" applyFill="1" applyBorder="1" applyAlignment="1" applyProtection="1">
      <alignment horizontal="center" vertical="center" wrapText="1"/>
      <protection locked="0"/>
    </xf>
    <xf numFmtId="4" fontId="9" fillId="3" borderId="12" xfId="0" applyNumberFormat="1" applyFont="1" applyFill="1" applyBorder="1" applyAlignment="1" applyProtection="1">
      <alignment horizontal="right" vertical="center" wrapText="1"/>
      <protection locked="0"/>
    </xf>
    <xf numFmtId="4" fontId="9" fillId="3" borderId="65" xfId="0" applyNumberFormat="1" applyFont="1" applyFill="1" applyBorder="1" applyAlignment="1" applyProtection="1">
      <alignment horizontal="right" vertical="center" wrapText="1"/>
      <protection locked="0"/>
    </xf>
    <xf numFmtId="4" fontId="8" fillId="2" borderId="3" xfId="0" applyNumberFormat="1" applyFont="1" applyFill="1" applyBorder="1" applyAlignment="1" applyProtection="1">
      <alignment horizontal="right" vertical="center" wrapText="1"/>
      <protection locked="0"/>
    </xf>
    <xf numFmtId="4" fontId="8" fillId="2" borderId="41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NumberFormat="1" applyFont="1" applyFill="1" applyBorder="1" applyAlignment="1" applyProtection="1">
      <alignment horizontal="left" wrapText="1"/>
      <protection locked="0"/>
    </xf>
    <xf numFmtId="0" fontId="6" fillId="0" borderId="0" xfId="0" applyNumberFormat="1" applyFont="1" applyFill="1" applyBorder="1" applyAlignment="1" applyProtection="1">
      <alignment horizontal="center"/>
      <protection locked="0"/>
    </xf>
    <xf numFmtId="49" fontId="6" fillId="2" borderId="0" xfId="0" applyNumberFormat="1" applyFont="1" applyFill="1" applyBorder="1" applyAlignment="1" applyProtection="1">
      <alignment horizontal="center" vertical="top" wrapText="1"/>
      <protection locked="0"/>
    </xf>
    <xf numFmtId="4" fontId="8" fillId="3" borderId="41" xfId="0" applyNumberFormat="1" applyFont="1" applyFill="1" applyBorder="1" applyAlignment="1" applyProtection="1">
      <alignment horizontal="right" vertical="center" wrapText="1"/>
      <protection locked="0"/>
    </xf>
    <xf numFmtId="49" fontId="10" fillId="3" borderId="10" xfId="0" applyNumberFormat="1" applyFont="1" applyFill="1" applyBorder="1" applyAlignment="1" applyProtection="1">
      <alignment horizontal="center" vertical="center" wrapText="1"/>
      <protection locked="0"/>
    </xf>
    <xf numFmtId="4" fontId="10" fillId="3" borderId="11" xfId="0" applyNumberFormat="1" applyFont="1" applyFill="1" applyBorder="1" applyAlignment="1" applyProtection="1">
      <alignment horizontal="right" vertical="center" wrapText="1"/>
      <protection locked="0"/>
    </xf>
    <xf numFmtId="49" fontId="10" fillId="3" borderId="25" xfId="0" applyNumberFormat="1" applyFont="1" applyFill="1" applyBorder="1" applyAlignment="1" applyProtection="1">
      <alignment horizontal="center" vertical="center" wrapText="1"/>
      <protection locked="0"/>
    </xf>
    <xf numFmtId="4" fontId="10" fillId="3" borderId="25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55" xfId="0" applyNumberFormat="1" applyFont="1" applyFill="1" applyBorder="1" applyAlignment="1" applyProtection="1">
      <alignment horizontal="right" vertical="center" wrapText="1"/>
      <protection locked="0"/>
    </xf>
    <xf numFmtId="49" fontId="10" fillId="3" borderId="15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39" xfId="0" applyNumberFormat="1" applyFont="1" applyFill="1" applyBorder="1" applyAlignment="1" applyProtection="1">
      <alignment horizontal="center" vertical="center" wrapText="1"/>
      <protection locked="0"/>
    </xf>
    <xf numFmtId="4" fontId="10" fillId="3" borderId="66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28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47" xfId="0" applyNumberFormat="1" applyFont="1" applyFill="1" applyBorder="1" applyAlignment="1" applyProtection="1">
      <alignment horizontal="right" vertical="center" wrapText="1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0C0C0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3"/>
  <sheetViews>
    <sheetView showGridLines="0" tabSelected="1" view="pageLayout" zoomScaleNormal="130" workbookViewId="0">
      <selection sqref="A1:H1"/>
    </sheetView>
  </sheetViews>
  <sheetFormatPr defaultRowHeight="13.2" x14ac:dyDescent="0.25"/>
  <cols>
    <col min="1" max="1" width="2.42578125" customWidth="1"/>
    <col min="2" max="2" width="5.28515625" customWidth="1"/>
    <col min="3" max="3" width="8.28515625" customWidth="1"/>
    <col min="4" max="4" width="1.140625" hidden="1" customWidth="1"/>
    <col min="5" max="5" width="6" customWidth="1"/>
    <col min="6" max="6" width="37.42578125" customWidth="1"/>
    <col min="7" max="7" width="14.42578125" customWidth="1"/>
    <col min="8" max="8" width="1.140625" hidden="1" customWidth="1"/>
    <col min="9" max="9" width="13.28515625" customWidth="1"/>
    <col min="10" max="10" width="10.140625" customWidth="1"/>
    <col min="11" max="11" width="11.7109375" customWidth="1"/>
    <col min="12" max="17" width="9.28515625" hidden="1" customWidth="1"/>
    <col min="18" max="18" width="19.85546875" customWidth="1"/>
    <col min="19" max="19" width="14.7109375" customWidth="1"/>
  </cols>
  <sheetData>
    <row r="1" spans="1:17" ht="43.5" customHeight="1" x14ac:dyDescent="0.25">
      <c r="A1" s="339"/>
      <c r="B1" s="339"/>
      <c r="C1" s="339"/>
      <c r="D1" s="339"/>
      <c r="E1" s="339"/>
      <c r="F1" s="339"/>
      <c r="G1" s="339"/>
      <c r="H1" s="339"/>
      <c r="I1" s="369" t="s">
        <v>435</v>
      </c>
      <c r="J1" s="369"/>
      <c r="K1" s="369"/>
      <c r="L1" s="369"/>
      <c r="M1" s="369"/>
      <c r="N1" s="369"/>
      <c r="O1" s="369"/>
      <c r="P1" s="369"/>
      <c r="Q1" s="369"/>
    </row>
    <row r="2" spans="1:17" ht="19.5" customHeight="1" x14ac:dyDescent="0.25">
      <c r="A2" s="1"/>
      <c r="B2" s="370" t="s">
        <v>209</v>
      </c>
      <c r="C2" s="370"/>
      <c r="D2" s="370"/>
      <c r="E2" s="370"/>
      <c r="F2" s="370"/>
      <c r="G2" s="370"/>
      <c r="H2" s="370"/>
      <c r="I2" s="370"/>
      <c r="J2" s="370"/>
      <c r="K2" s="370"/>
      <c r="L2" s="3"/>
      <c r="M2" s="3"/>
      <c r="N2" s="3"/>
      <c r="O2" s="3"/>
      <c r="P2" s="3"/>
      <c r="Q2" s="3"/>
    </row>
    <row r="3" spans="1:17" ht="13.5" customHeight="1" x14ac:dyDescent="0.25">
      <c r="A3" s="1"/>
      <c r="B3" s="4"/>
      <c r="C3" s="4"/>
      <c r="D3" s="4"/>
      <c r="E3" s="370" t="s">
        <v>194</v>
      </c>
      <c r="F3" s="370"/>
      <c r="G3" s="370"/>
      <c r="H3" s="370"/>
      <c r="I3" s="370"/>
      <c r="J3" s="370"/>
      <c r="K3" s="5"/>
      <c r="L3" s="3"/>
      <c r="M3" s="3"/>
      <c r="N3" s="3"/>
      <c r="O3" s="3"/>
      <c r="P3" s="3"/>
      <c r="Q3" s="3"/>
    </row>
    <row r="4" spans="1:17" ht="15.75" customHeight="1" x14ac:dyDescent="0.25">
      <c r="A4" s="2"/>
      <c r="B4" s="371" t="s">
        <v>409</v>
      </c>
      <c r="C4" s="371"/>
      <c r="D4" s="371"/>
      <c r="E4" s="371"/>
      <c r="F4" s="371"/>
      <c r="G4" s="371"/>
      <c r="H4" s="371"/>
      <c r="I4" s="371"/>
      <c r="J4" s="371"/>
      <c r="K4" s="371"/>
    </row>
    <row r="5" spans="1:17" ht="38.25" customHeight="1" x14ac:dyDescent="0.25">
      <c r="A5" s="1"/>
      <c r="B5" s="96" t="s">
        <v>0</v>
      </c>
      <c r="C5" s="340" t="s">
        <v>1</v>
      </c>
      <c r="D5" s="340"/>
      <c r="E5" s="96" t="s">
        <v>195</v>
      </c>
      <c r="F5" s="96" t="s">
        <v>2</v>
      </c>
      <c r="G5" s="340" t="s">
        <v>192</v>
      </c>
      <c r="H5" s="341"/>
      <c r="I5" s="6" t="s">
        <v>190</v>
      </c>
      <c r="J5" s="47" t="s">
        <v>191</v>
      </c>
      <c r="K5" s="234" t="s">
        <v>193</v>
      </c>
    </row>
    <row r="6" spans="1:17" ht="12.75" customHeight="1" x14ac:dyDescent="0.25">
      <c r="A6" s="1"/>
      <c r="B6" s="96" t="s">
        <v>196</v>
      </c>
      <c r="C6" s="96" t="s">
        <v>197</v>
      </c>
      <c r="D6" s="96"/>
      <c r="E6" s="96" t="s">
        <v>198</v>
      </c>
      <c r="F6" s="96" t="s">
        <v>199</v>
      </c>
      <c r="G6" s="97" t="s">
        <v>200</v>
      </c>
      <c r="H6" s="97"/>
      <c r="I6" s="6" t="s">
        <v>201</v>
      </c>
      <c r="J6" s="6" t="s">
        <v>202</v>
      </c>
      <c r="K6" s="42" t="s">
        <v>203</v>
      </c>
    </row>
    <row r="7" spans="1:17" ht="17.100000000000001" customHeight="1" thickBot="1" x14ac:dyDescent="0.3">
      <c r="A7" s="36"/>
      <c r="B7" s="95" t="s">
        <v>3</v>
      </c>
      <c r="C7" s="342"/>
      <c r="D7" s="343"/>
      <c r="E7" s="95"/>
      <c r="F7" s="16" t="s">
        <v>4</v>
      </c>
      <c r="G7" s="140">
        <f>SUM(G8+G10+G12+G14)</f>
        <v>1834618.4700000002</v>
      </c>
      <c r="H7" s="140">
        <f t="shared" ref="H7" si="0">SUM(H8+H10+H14+H12)</f>
        <v>40702.32</v>
      </c>
      <c r="I7" s="140">
        <f>SUM(I14+I12+I10+I8)</f>
        <v>1834378.4700000002</v>
      </c>
      <c r="J7" s="17">
        <v>0.999</v>
      </c>
      <c r="K7" s="14">
        <f>SUM(K8+K10+K14)</f>
        <v>0</v>
      </c>
    </row>
    <row r="8" spans="1:17" ht="12.75" customHeight="1" thickTop="1" x14ac:dyDescent="0.25">
      <c r="A8" s="36"/>
      <c r="B8" s="18"/>
      <c r="C8" s="345" t="s">
        <v>331</v>
      </c>
      <c r="D8" s="346"/>
      <c r="E8" s="107"/>
      <c r="F8" s="67" t="s">
        <v>332</v>
      </c>
      <c r="G8" s="141">
        <v>100000</v>
      </c>
      <c r="H8" s="142" t="s">
        <v>256</v>
      </c>
      <c r="I8" s="51">
        <v>100000</v>
      </c>
      <c r="J8" s="108">
        <f>SUM(I8/G8)</f>
        <v>1</v>
      </c>
      <c r="K8" s="51">
        <v>0</v>
      </c>
    </row>
    <row r="9" spans="1:17" ht="43.8" customHeight="1" x14ac:dyDescent="0.25">
      <c r="A9" s="36"/>
      <c r="B9" s="94"/>
      <c r="C9" s="327"/>
      <c r="D9" s="344"/>
      <c r="E9" s="94" t="s">
        <v>172</v>
      </c>
      <c r="F9" s="286" t="s">
        <v>173</v>
      </c>
      <c r="G9" s="143">
        <v>100000</v>
      </c>
      <c r="H9" s="143" t="s">
        <v>257</v>
      </c>
      <c r="I9" s="20">
        <v>100000</v>
      </c>
      <c r="J9" s="21">
        <f t="shared" ref="J9:J43" si="1">I9/G9</f>
        <v>1</v>
      </c>
      <c r="K9" s="20">
        <v>0</v>
      </c>
    </row>
    <row r="10" spans="1:17" ht="12.75" customHeight="1" x14ac:dyDescent="0.25">
      <c r="A10" s="36"/>
      <c r="B10" s="18"/>
      <c r="C10" s="315" t="s">
        <v>13</v>
      </c>
      <c r="D10" s="315"/>
      <c r="E10" s="25"/>
      <c r="F10" s="26" t="s">
        <v>14</v>
      </c>
      <c r="G10" s="144">
        <f>SUM(G11)</f>
        <v>14672.79</v>
      </c>
      <c r="H10" s="145" t="s">
        <v>258</v>
      </c>
      <c r="I10" s="31">
        <f>SUM(I11)</f>
        <v>14672.79</v>
      </c>
      <c r="J10" s="30">
        <f t="shared" si="1"/>
        <v>1</v>
      </c>
      <c r="K10" s="48">
        <v>0</v>
      </c>
    </row>
    <row r="11" spans="1:17" ht="34.5" customHeight="1" x14ac:dyDescent="0.25">
      <c r="A11" s="36"/>
      <c r="B11" s="94"/>
      <c r="C11" s="312"/>
      <c r="D11" s="312"/>
      <c r="E11" s="28" t="s">
        <v>15</v>
      </c>
      <c r="F11" s="29" t="s">
        <v>16</v>
      </c>
      <c r="G11" s="145">
        <v>14672.79</v>
      </c>
      <c r="H11" s="145" t="s">
        <v>258</v>
      </c>
      <c r="I11" s="11">
        <v>14672.79</v>
      </c>
      <c r="J11" s="30">
        <f t="shared" si="1"/>
        <v>1</v>
      </c>
      <c r="K11" s="50">
        <v>0</v>
      </c>
    </row>
    <row r="12" spans="1:17" ht="15.6" customHeight="1" x14ac:dyDescent="0.25">
      <c r="A12" s="36"/>
      <c r="B12" s="94"/>
      <c r="C12" s="315" t="s">
        <v>375</v>
      </c>
      <c r="D12" s="315"/>
      <c r="E12" s="25"/>
      <c r="F12" s="26" t="s">
        <v>376</v>
      </c>
      <c r="G12" s="144">
        <f>SUM(G13)</f>
        <v>900</v>
      </c>
      <c r="H12" s="144">
        <f t="shared" ref="H12:I12" si="2">SUM(H13)</f>
        <v>0</v>
      </c>
      <c r="I12" s="144">
        <f t="shared" si="2"/>
        <v>900</v>
      </c>
      <c r="J12" s="30">
        <f t="shared" ref="J12:J13" si="3">I12/G12</f>
        <v>1</v>
      </c>
      <c r="K12" s="48">
        <v>0</v>
      </c>
    </row>
    <row r="13" spans="1:17" ht="14.4" customHeight="1" x14ac:dyDescent="0.25">
      <c r="A13" s="36"/>
      <c r="B13" s="94"/>
      <c r="C13" s="312"/>
      <c r="D13" s="312"/>
      <c r="E13" s="28" t="s">
        <v>26</v>
      </c>
      <c r="F13" s="29" t="s">
        <v>27</v>
      </c>
      <c r="G13" s="145">
        <v>900</v>
      </c>
      <c r="H13" s="145" t="s">
        <v>258</v>
      </c>
      <c r="I13" s="11">
        <v>900</v>
      </c>
      <c r="J13" s="30">
        <f t="shared" si="3"/>
        <v>1</v>
      </c>
      <c r="K13" s="50">
        <v>0</v>
      </c>
    </row>
    <row r="14" spans="1:17" ht="15" customHeight="1" x14ac:dyDescent="0.25">
      <c r="A14" s="36"/>
      <c r="B14" s="18"/>
      <c r="C14" s="315" t="s">
        <v>19</v>
      </c>
      <c r="D14" s="315"/>
      <c r="E14" s="25"/>
      <c r="F14" s="26" t="s">
        <v>20</v>
      </c>
      <c r="G14" s="144">
        <f>SUM(G15:G23)</f>
        <v>1719045.6800000002</v>
      </c>
      <c r="H14" s="144">
        <f t="shared" ref="H14:I14" si="4">SUM(H15:H23)</f>
        <v>0</v>
      </c>
      <c r="I14" s="144">
        <f t="shared" si="4"/>
        <v>1718805.6800000002</v>
      </c>
      <c r="J14" s="27">
        <v>0.999</v>
      </c>
      <c r="K14" s="48">
        <f>SUM(K18:K21)</f>
        <v>0</v>
      </c>
    </row>
    <row r="15" spans="1:17" ht="15.6" customHeight="1" x14ac:dyDescent="0.25">
      <c r="A15" s="36"/>
      <c r="B15" s="18"/>
      <c r="C15" s="56"/>
      <c r="D15" s="56"/>
      <c r="E15" s="72" t="s">
        <v>5</v>
      </c>
      <c r="F15" s="68" t="s">
        <v>6</v>
      </c>
      <c r="G15" s="146">
        <v>11058.26</v>
      </c>
      <c r="H15" s="145"/>
      <c r="I15" s="20">
        <v>11058.26</v>
      </c>
      <c r="J15" s="35">
        <f t="shared" si="1"/>
        <v>1</v>
      </c>
      <c r="K15" s="49">
        <v>0</v>
      </c>
    </row>
    <row r="16" spans="1:17" ht="17.100000000000001" customHeight="1" x14ac:dyDescent="0.25">
      <c r="A16" s="36"/>
      <c r="B16" s="18"/>
      <c r="C16" s="56"/>
      <c r="D16" s="56"/>
      <c r="E16" s="94" t="s">
        <v>9</v>
      </c>
      <c r="F16" s="19" t="s">
        <v>10</v>
      </c>
      <c r="G16" s="143">
        <v>1891.01</v>
      </c>
      <c r="H16" s="145" t="s">
        <v>241</v>
      </c>
      <c r="I16" s="20">
        <v>1891.01</v>
      </c>
      <c r="J16" s="21">
        <f t="shared" si="1"/>
        <v>1</v>
      </c>
      <c r="K16" s="49">
        <v>0</v>
      </c>
    </row>
    <row r="17" spans="1:11" ht="24" customHeight="1" x14ac:dyDescent="0.25">
      <c r="A17" s="36"/>
      <c r="B17" s="18"/>
      <c r="C17" s="56"/>
      <c r="D17" s="56"/>
      <c r="E17" s="94" t="s">
        <v>21</v>
      </c>
      <c r="F17" s="19" t="s">
        <v>365</v>
      </c>
      <c r="G17" s="143">
        <v>270.93</v>
      </c>
      <c r="H17" s="145" t="s">
        <v>242</v>
      </c>
      <c r="I17" s="20">
        <v>270.93</v>
      </c>
      <c r="J17" s="21">
        <f t="shared" si="1"/>
        <v>1</v>
      </c>
      <c r="K17" s="49">
        <v>0</v>
      </c>
    </row>
    <row r="18" spans="1:11" ht="17.100000000000001" customHeight="1" x14ac:dyDescent="0.25">
      <c r="A18" s="36"/>
      <c r="B18" s="94"/>
      <c r="C18" s="312"/>
      <c r="D18" s="312"/>
      <c r="E18" s="94" t="s">
        <v>24</v>
      </c>
      <c r="F18" s="19" t="s">
        <v>25</v>
      </c>
      <c r="G18" s="143">
        <v>2445.36</v>
      </c>
      <c r="H18" s="145" t="s">
        <v>259</v>
      </c>
      <c r="I18" s="20">
        <v>2445.36</v>
      </c>
      <c r="J18" s="21">
        <f t="shared" si="1"/>
        <v>1</v>
      </c>
      <c r="K18" s="49">
        <v>0</v>
      </c>
    </row>
    <row r="19" spans="1:11" ht="17.100000000000001" customHeight="1" x14ac:dyDescent="0.25">
      <c r="A19" s="36"/>
      <c r="B19" s="94"/>
      <c r="C19" s="312"/>
      <c r="D19" s="312"/>
      <c r="E19" s="94" t="s">
        <v>26</v>
      </c>
      <c r="F19" s="19" t="s">
        <v>27</v>
      </c>
      <c r="G19" s="143">
        <v>15821.8</v>
      </c>
      <c r="H19" s="145" t="s">
        <v>260</v>
      </c>
      <c r="I19" s="20">
        <v>15821.8</v>
      </c>
      <c r="J19" s="21">
        <f t="shared" si="1"/>
        <v>1</v>
      </c>
      <c r="K19" s="49">
        <v>0</v>
      </c>
    </row>
    <row r="20" spans="1:11" ht="20.399999999999999" customHeight="1" x14ac:dyDescent="0.25">
      <c r="A20" s="36"/>
      <c r="B20" s="94"/>
      <c r="C20" s="94"/>
      <c r="D20" s="94"/>
      <c r="E20" s="94" t="s">
        <v>404</v>
      </c>
      <c r="F20" s="19" t="s">
        <v>405</v>
      </c>
      <c r="G20" s="143">
        <v>15000</v>
      </c>
      <c r="H20" s="146"/>
      <c r="I20" s="20">
        <v>14760</v>
      </c>
      <c r="J20" s="21">
        <f t="shared" si="1"/>
        <v>0.98399999999999999</v>
      </c>
      <c r="K20" s="49"/>
    </row>
    <row r="21" spans="1:11" ht="17.100000000000001" customHeight="1" x14ac:dyDescent="0.25">
      <c r="A21" s="36"/>
      <c r="B21" s="94"/>
      <c r="C21" s="312"/>
      <c r="D21" s="312"/>
      <c r="E21" s="94" t="s">
        <v>28</v>
      </c>
      <c r="F21" s="19" t="s">
        <v>29</v>
      </c>
      <c r="G21" s="143">
        <v>1595868.32</v>
      </c>
      <c r="H21" s="146" t="s">
        <v>261</v>
      </c>
      <c r="I21" s="20">
        <v>1595868.32</v>
      </c>
      <c r="J21" s="21">
        <f>I21/G21</f>
        <v>1</v>
      </c>
      <c r="K21" s="49">
        <v>0</v>
      </c>
    </row>
    <row r="22" spans="1:11" ht="25.2" customHeight="1" x14ac:dyDescent="0.25">
      <c r="A22" s="36"/>
      <c r="B22" s="94"/>
      <c r="C22" s="94"/>
      <c r="D22" s="94"/>
      <c r="E22" s="69" t="s">
        <v>54</v>
      </c>
      <c r="F22" s="266" t="s">
        <v>344</v>
      </c>
      <c r="G22" s="285">
        <v>430</v>
      </c>
      <c r="H22" s="228"/>
      <c r="I22" s="20">
        <v>430</v>
      </c>
      <c r="J22" s="21">
        <f>I22/G22</f>
        <v>1</v>
      </c>
      <c r="K22" s="49">
        <v>0</v>
      </c>
    </row>
    <row r="23" spans="1:11" ht="25.2" customHeight="1" x14ac:dyDescent="0.25">
      <c r="A23" s="36"/>
      <c r="B23" s="94"/>
      <c r="C23" s="94"/>
      <c r="D23" s="94"/>
      <c r="E23" s="94" t="s">
        <v>17</v>
      </c>
      <c r="F23" s="204" t="s">
        <v>18</v>
      </c>
      <c r="G23" s="143">
        <v>76260</v>
      </c>
      <c r="H23" s="228"/>
      <c r="I23" s="20">
        <v>76260</v>
      </c>
      <c r="J23" s="21">
        <f>I23/G23</f>
        <v>1</v>
      </c>
      <c r="K23" s="49">
        <v>0</v>
      </c>
    </row>
    <row r="24" spans="1:11" ht="25.2" customHeight="1" thickBot="1" x14ac:dyDescent="0.3">
      <c r="A24" s="36"/>
      <c r="B24" s="95" t="s">
        <v>377</v>
      </c>
      <c r="C24" s="330"/>
      <c r="D24" s="330"/>
      <c r="E24" s="95"/>
      <c r="F24" s="308" t="s">
        <v>379</v>
      </c>
      <c r="G24" s="335">
        <f>SUM(G25)</f>
        <v>76276</v>
      </c>
      <c r="H24" s="336"/>
      <c r="I24" s="14">
        <f>SUM(I25)</f>
        <v>60516</v>
      </c>
      <c r="J24" s="17">
        <f t="shared" ref="J24:J28" si="5">I24/G24</f>
        <v>0.79338192878493896</v>
      </c>
      <c r="K24" s="14">
        <f>SUM(K25)</f>
        <v>0</v>
      </c>
    </row>
    <row r="25" spans="1:11" ht="17.399999999999999" customHeight="1" thickTop="1" x14ac:dyDescent="0.25">
      <c r="A25" s="36"/>
      <c r="B25" s="18"/>
      <c r="C25" s="347" t="s">
        <v>378</v>
      </c>
      <c r="D25" s="347"/>
      <c r="E25" s="122"/>
      <c r="F25" s="67" t="s">
        <v>20</v>
      </c>
      <c r="G25" s="148">
        <f>SUM(G26:G28)</f>
        <v>76276</v>
      </c>
      <c r="H25" s="148">
        <f t="shared" ref="H25:I25" si="6">SUM(H28+H26)</f>
        <v>670.83</v>
      </c>
      <c r="I25" s="148">
        <f t="shared" si="6"/>
        <v>60516</v>
      </c>
      <c r="J25" s="129">
        <f t="shared" si="5"/>
        <v>0.79338192878493896</v>
      </c>
      <c r="K25" s="124">
        <f>SUM(K26+K28)</f>
        <v>0</v>
      </c>
    </row>
    <row r="26" spans="1:11" ht="13.8" customHeight="1" x14ac:dyDescent="0.25">
      <c r="A26" s="36"/>
      <c r="B26" s="69"/>
      <c r="C26" s="349"/>
      <c r="D26" s="349"/>
      <c r="E26" s="229" t="s">
        <v>24</v>
      </c>
      <c r="F26" s="214" t="s">
        <v>25</v>
      </c>
      <c r="G26" s="251">
        <v>1000</v>
      </c>
      <c r="H26" s="251" t="s">
        <v>262</v>
      </c>
      <c r="I26" s="34">
        <v>0</v>
      </c>
      <c r="J26" s="35">
        <f t="shared" si="5"/>
        <v>0</v>
      </c>
      <c r="K26" s="252">
        <v>0</v>
      </c>
    </row>
    <row r="27" spans="1:11" ht="15" customHeight="1" x14ac:dyDescent="0.25">
      <c r="A27" s="36"/>
      <c r="B27" s="281"/>
      <c r="C27" s="64"/>
      <c r="D27" s="40"/>
      <c r="E27" s="40" t="s">
        <v>26</v>
      </c>
      <c r="F27" s="266" t="s">
        <v>27</v>
      </c>
      <c r="G27" s="162">
        <v>14760</v>
      </c>
      <c r="H27" s="162"/>
      <c r="I27" s="20">
        <v>0</v>
      </c>
      <c r="J27" s="21">
        <v>0</v>
      </c>
      <c r="K27" s="49">
        <v>0</v>
      </c>
    </row>
    <row r="28" spans="1:11" ht="25.2" customHeight="1" x14ac:dyDescent="0.25">
      <c r="A28" s="36"/>
      <c r="B28" s="94"/>
      <c r="C28" s="94"/>
      <c r="D28" s="94"/>
      <c r="E28" s="94" t="s">
        <v>380</v>
      </c>
      <c r="F28" s="257" t="s">
        <v>387</v>
      </c>
      <c r="G28" s="143">
        <v>60516</v>
      </c>
      <c r="H28" s="228"/>
      <c r="I28" s="20">
        <v>60516</v>
      </c>
      <c r="J28" s="21">
        <f t="shared" si="5"/>
        <v>1</v>
      </c>
      <c r="K28" s="49">
        <v>0</v>
      </c>
    </row>
    <row r="29" spans="1:11" ht="17.100000000000001" customHeight="1" thickBot="1" x14ac:dyDescent="0.3">
      <c r="A29" s="36"/>
      <c r="B29" s="95" t="s">
        <v>30</v>
      </c>
      <c r="C29" s="330"/>
      <c r="D29" s="330"/>
      <c r="E29" s="95"/>
      <c r="F29" s="16" t="s">
        <v>31</v>
      </c>
      <c r="G29" s="335">
        <f>SUM(G30+G32+G35)</f>
        <v>3370499.1999999997</v>
      </c>
      <c r="H29" s="336"/>
      <c r="I29" s="14">
        <f>SUM(I30+I32+I35)</f>
        <v>3279630.9499999997</v>
      </c>
      <c r="J29" s="17">
        <f t="shared" si="1"/>
        <v>0.97304012117848893</v>
      </c>
      <c r="K29" s="14">
        <f>SUM(K30+K32+K35)</f>
        <v>45706.98</v>
      </c>
    </row>
    <row r="30" spans="1:11" ht="17.100000000000001" customHeight="1" thickTop="1" x14ac:dyDescent="0.25">
      <c r="A30" s="36"/>
      <c r="B30" s="18"/>
      <c r="C30" s="347" t="s">
        <v>32</v>
      </c>
      <c r="D30" s="347"/>
      <c r="E30" s="122"/>
      <c r="F30" s="123" t="s">
        <v>33</v>
      </c>
      <c r="G30" s="148">
        <f>SUM(G31)</f>
        <v>1182.4000000000001</v>
      </c>
      <c r="H30" s="148">
        <f t="shared" ref="H30:I30" si="7">SUM(H31)</f>
        <v>0</v>
      </c>
      <c r="I30" s="148">
        <f t="shared" si="7"/>
        <v>1182.4000000000001</v>
      </c>
      <c r="J30" s="129">
        <f t="shared" si="1"/>
        <v>1</v>
      </c>
      <c r="K30" s="124">
        <v>0</v>
      </c>
    </row>
    <row r="31" spans="1:11" ht="22.5" customHeight="1" x14ac:dyDescent="0.25">
      <c r="A31" s="36"/>
      <c r="B31" s="69"/>
      <c r="C31" s="348"/>
      <c r="D31" s="348"/>
      <c r="E31" s="119" t="s">
        <v>244</v>
      </c>
      <c r="F31" s="121" t="s">
        <v>243</v>
      </c>
      <c r="G31" s="149">
        <v>1182.4000000000001</v>
      </c>
      <c r="H31" s="149" t="s">
        <v>262</v>
      </c>
      <c r="I31" s="11">
        <v>1182.4000000000001</v>
      </c>
      <c r="J31" s="30">
        <f t="shared" si="1"/>
        <v>1</v>
      </c>
      <c r="K31" s="50">
        <v>0</v>
      </c>
    </row>
    <row r="32" spans="1:11" ht="17.100000000000001" customHeight="1" x14ac:dyDescent="0.25">
      <c r="A32" s="36"/>
      <c r="B32" s="18"/>
      <c r="C32" s="347" t="s">
        <v>34</v>
      </c>
      <c r="D32" s="347"/>
      <c r="E32" s="122"/>
      <c r="F32" s="123" t="s">
        <v>35</v>
      </c>
      <c r="G32" s="148">
        <f>SUM(G33)</f>
        <v>9105.98</v>
      </c>
      <c r="H32" s="148">
        <f t="shared" ref="H32:I32" si="8">SUM(H33)</f>
        <v>0</v>
      </c>
      <c r="I32" s="148">
        <f t="shared" si="8"/>
        <v>9105.98</v>
      </c>
      <c r="J32" s="82">
        <f t="shared" si="1"/>
        <v>1</v>
      </c>
      <c r="K32" s="124">
        <v>0</v>
      </c>
    </row>
    <row r="33" spans="1:11" ht="24.75" customHeight="1" x14ac:dyDescent="0.25">
      <c r="A33" s="36"/>
      <c r="B33" s="69"/>
      <c r="C33" s="349"/>
      <c r="D33" s="349"/>
      <c r="E33" s="229" t="s">
        <v>244</v>
      </c>
      <c r="F33" s="250" t="s">
        <v>243</v>
      </c>
      <c r="G33" s="251">
        <v>9105.98</v>
      </c>
      <c r="H33" s="251" t="s">
        <v>263</v>
      </c>
      <c r="I33" s="34">
        <v>9105.98</v>
      </c>
      <c r="J33" s="35">
        <f t="shared" si="1"/>
        <v>1</v>
      </c>
      <c r="K33" s="252">
        <v>0</v>
      </c>
    </row>
    <row r="34" spans="1:11" ht="19.2" customHeight="1" x14ac:dyDescent="0.25">
      <c r="A34" s="36"/>
      <c r="B34" s="260" t="s">
        <v>196</v>
      </c>
      <c r="C34" s="260" t="s">
        <v>197</v>
      </c>
      <c r="D34" s="260"/>
      <c r="E34" s="260" t="s">
        <v>198</v>
      </c>
      <c r="F34" s="260" t="s">
        <v>199</v>
      </c>
      <c r="G34" s="261" t="s">
        <v>200</v>
      </c>
      <c r="H34" s="261"/>
      <c r="I34" s="42" t="s">
        <v>201</v>
      </c>
      <c r="J34" s="42" t="s">
        <v>202</v>
      </c>
      <c r="K34" s="42" t="s">
        <v>203</v>
      </c>
    </row>
    <row r="35" spans="1:11" ht="17.100000000000001" customHeight="1" x14ac:dyDescent="0.25">
      <c r="A35" s="36"/>
      <c r="B35" s="18"/>
      <c r="C35" s="316" t="s">
        <v>36</v>
      </c>
      <c r="D35" s="316"/>
      <c r="E35" s="37"/>
      <c r="F35" s="38" t="s">
        <v>37</v>
      </c>
      <c r="G35" s="150">
        <f>SUM(G36:G43)</f>
        <v>3360210.82</v>
      </c>
      <c r="H35" s="150">
        <f t="shared" ref="H35:I35" si="9">SUM(H36:H43)</f>
        <v>0</v>
      </c>
      <c r="I35" s="150">
        <f t="shared" si="9"/>
        <v>3269342.57</v>
      </c>
      <c r="J35" s="307">
        <f t="shared" si="1"/>
        <v>0.97295757472740951</v>
      </c>
      <c r="K35" s="13">
        <f>SUM(K36+K37+K38+K39+K40+K41)</f>
        <v>45706.98</v>
      </c>
    </row>
    <row r="36" spans="1:11" ht="13.8" customHeight="1" x14ac:dyDescent="0.25">
      <c r="A36" s="36"/>
      <c r="B36" s="94"/>
      <c r="C36" s="312"/>
      <c r="D36" s="312"/>
      <c r="E36" s="32" t="s">
        <v>24</v>
      </c>
      <c r="F36" s="33" t="s">
        <v>25</v>
      </c>
      <c r="G36" s="146">
        <v>51244</v>
      </c>
      <c r="H36" s="145" t="s">
        <v>156</v>
      </c>
      <c r="I36" s="296">
        <v>50553.54</v>
      </c>
      <c r="J36" s="297">
        <f t="shared" si="1"/>
        <v>0.98652603231597846</v>
      </c>
      <c r="K36" s="34">
        <v>0</v>
      </c>
    </row>
    <row r="37" spans="1:11" ht="13.2" customHeight="1" x14ac:dyDescent="0.25">
      <c r="A37" s="36"/>
      <c r="B37" s="94"/>
      <c r="C37" s="94"/>
      <c r="D37" s="94"/>
      <c r="E37" s="94" t="s">
        <v>46</v>
      </c>
      <c r="F37" s="19" t="s">
        <v>47</v>
      </c>
      <c r="G37" s="143">
        <v>85792.43</v>
      </c>
      <c r="H37" s="145"/>
      <c r="I37" s="20">
        <v>84636.3</v>
      </c>
      <c r="J37" s="21">
        <f t="shared" si="1"/>
        <v>0.98652410241789412</v>
      </c>
      <c r="K37" s="20">
        <v>0</v>
      </c>
    </row>
    <row r="38" spans="1:11" ht="10.199999999999999" customHeight="1" x14ac:dyDescent="0.25">
      <c r="A38" s="36"/>
      <c r="B38" s="94"/>
      <c r="C38" s="94"/>
      <c r="D38" s="94"/>
      <c r="E38" s="94" t="s">
        <v>26</v>
      </c>
      <c r="F38" s="9" t="s">
        <v>27</v>
      </c>
      <c r="G38" s="143">
        <v>521392.97</v>
      </c>
      <c r="H38" s="145"/>
      <c r="I38" s="20">
        <v>433472.91</v>
      </c>
      <c r="J38" s="21">
        <f t="shared" si="1"/>
        <v>0.83137467311843505</v>
      </c>
      <c r="K38" s="20">
        <v>45706.98</v>
      </c>
    </row>
    <row r="39" spans="1:11" ht="21.6" x14ac:dyDescent="0.25">
      <c r="A39" s="36"/>
      <c r="B39" s="94"/>
      <c r="C39" s="94"/>
      <c r="D39" s="94"/>
      <c r="E39" s="94" t="s">
        <v>244</v>
      </c>
      <c r="F39" s="19" t="s">
        <v>243</v>
      </c>
      <c r="G39" s="143">
        <v>1036.8399999999999</v>
      </c>
      <c r="H39" s="145"/>
      <c r="I39" s="20">
        <v>1036.8399999999999</v>
      </c>
      <c r="J39" s="21">
        <f t="shared" si="1"/>
        <v>1</v>
      </c>
      <c r="K39" s="20">
        <v>0</v>
      </c>
    </row>
    <row r="40" spans="1:11" ht="21.6" x14ac:dyDescent="0.25">
      <c r="A40" s="36"/>
      <c r="B40" s="94"/>
      <c r="C40" s="94"/>
      <c r="D40" s="94"/>
      <c r="E40" s="94" t="s">
        <v>354</v>
      </c>
      <c r="F40" s="19" t="s">
        <v>364</v>
      </c>
      <c r="G40" s="143">
        <v>115930</v>
      </c>
      <c r="H40" s="145"/>
      <c r="I40" s="20">
        <v>115930</v>
      </c>
      <c r="J40" s="21">
        <f t="shared" si="1"/>
        <v>1</v>
      </c>
      <c r="K40" s="20">
        <v>0</v>
      </c>
    </row>
    <row r="41" spans="1:11" ht="21" customHeight="1" x14ac:dyDescent="0.25">
      <c r="A41" s="36"/>
      <c r="B41" s="94"/>
      <c r="C41" s="94"/>
      <c r="D41" s="94"/>
      <c r="E41" s="94" t="s">
        <v>17</v>
      </c>
      <c r="F41" s="120" t="s">
        <v>18</v>
      </c>
      <c r="G41" s="223">
        <v>2024911.04</v>
      </c>
      <c r="H41" s="218" t="s">
        <v>264</v>
      </c>
      <c r="I41" s="20">
        <v>2023809.44</v>
      </c>
      <c r="J41" s="21">
        <f t="shared" si="1"/>
        <v>0.99945597610055992</v>
      </c>
      <c r="K41" s="20">
        <v>0</v>
      </c>
    </row>
    <row r="42" spans="1:11" ht="44.4" customHeight="1" x14ac:dyDescent="0.25">
      <c r="A42" s="36"/>
      <c r="B42" s="64"/>
      <c r="C42" s="64"/>
      <c r="D42" s="40"/>
      <c r="E42" s="40" t="s">
        <v>410</v>
      </c>
      <c r="F42" s="266" t="s">
        <v>433</v>
      </c>
      <c r="G42" s="224">
        <v>498375.6</v>
      </c>
      <c r="H42" s="162"/>
      <c r="I42" s="20">
        <v>498375.6</v>
      </c>
      <c r="J42" s="21">
        <f t="shared" si="1"/>
        <v>1</v>
      </c>
      <c r="K42" s="20">
        <v>0</v>
      </c>
    </row>
    <row r="43" spans="1:11" ht="80.400000000000006" customHeight="1" x14ac:dyDescent="0.25">
      <c r="A43" s="36"/>
      <c r="B43" s="63"/>
      <c r="C43" s="113"/>
      <c r="D43" s="40"/>
      <c r="E43" s="113" t="s">
        <v>382</v>
      </c>
      <c r="F43" s="257" t="s">
        <v>381</v>
      </c>
      <c r="G43" s="224">
        <v>61527.94</v>
      </c>
      <c r="H43" s="162"/>
      <c r="I43" s="20">
        <v>61527.94</v>
      </c>
      <c r="J43" s="21">
        <f t="shared" si="1"/>
        <v>1</v>
      </c>
      <c r="K43" s="20">
        <v>0</v>
      </c>
    </row>
    <row r="44" spans="1:11" ht="15" customHeight="1" thickBot="1" x14ac:dyDescent="0.3">
      <c r="A44" s="36"/>
      <c r="B44" s="98" t="s">
        <v>38</v>
      </c>
      <c r="C44" s="334"/>
      <c r="D44" s="334"/>
      <c r="E44" s="98"/>
      <c r="F44" s="57" t="s">
        <v>39</v>
      </c>
      <c r="G44" s="325">
        <f>G45</f>
        <v>91693.8</v>
      </c>
      <c r="H44" s="326"/>
      <c r="I44" s="58">
        <f>I45</f>
        <v>81080.850000000006</v>
      </c>
      <c r="J44" s="59">
        <f t="shared" ref="J44:J68" si="10">I44/G44</f>
        <v>0.88425662367575564</v>
      </c>
      <c r="K44" s="58">
        <f>SUM(K45)</f>
        <v>3690</v>
      </c>
    </row>
    <row r="45" spans="1:11" ht="14.4" customHeight="1" thickTop="1" x14ac:dyDescent="0.25">
      <c r="A45" s="36"/>
      <c r="B45" s="18"/>
      <c r="C45" s="316" t="s">
        <v>40</v>
      </c>
      <c r="D45" s="316"/>
      <c r="E45" s="37"/>
      <c r="F45" s="38" t="s">
        <v>41</v>
      </c>
      <c r="G45" s="321">
        <f>SUM(G46:H48)</f>
        <v>91693.8</v>
      </c>
      <c r="H45" s="322"/>
      <c r="I45" s="13">
        <f>SUM(I46:I48)</f>
        <v>81080.850000000006</v>
      </c>
      <c r="J45" s="39">
        <f t="shared" si="10"/>
        <v>0.88425662367575564</v>
      </c>
      <c r="K45" s="13">
        <f>SUM(K46:K48)</f>
        <v>3690</v>
      </c>
    </row>
    <row r="46" spans="1:11" ht="14.4" customHeight="1" x14ac:dyDescent="0.25">
      <c r="A46" s="36"/>
      <c r="B46" s="18"/>
      <c r="C46" s="56"/>
      <c r="D46" s="56"/>
      <c r="E46" s="72" t="s">
        <v>26</v>
      </c>
      <c r="F46" s="9" t="s">
        <v>27</v>
      </c>
      <c r="G46" s="152">
        <v>45500</v>
      </c>
      <c r="H46" s="153"/>
      <c r="I46" s="20">
        <v>34887.050000000003</v>
      </c>
      <c r="J46" s="21">
        <f t="shared" si="10"/>
        <v>0.76674835164835176</v>
      </c>
      <c r="K46" s="20">
        <v>3690</v>
      </c>
    </row>
    <row r="47" spans="1:11" ht="21" customHeight="1" x14ac:dyDescent="0.25">
      <c r="A47" s="36"/>
      <c r="B47" s="18"/>
      <c r="C47" s="56"/>
      <c r="D47" s="56"/>
      <c r="E47" s="72" t="s">
        <v>369</v>
      </c>
      <c r="F47" s="279" t="s">
        <v>411</v>
      </c>
      <c r="G47" s="152">
        <v>3600</v>
      </c>
      <c r="H47" s="153"/>
      <c r="I47" s="20">
        <v>3600</v>
      </c>
      <c r="J47" s="21">
        <f t="shared" si="10"/>
        <v>1</v>
      </c>
      <c r="K47" s="20">
        <v>0</v>
      </c>
    </row>
    <row r="48" spans="1:11" ht="22.2" customHeight="1" x14ac:dyDescent="0.25">
      <c r="A48" s="36"/>
      <c r="B48" s="94"/>
      <c r="C48" s="312"/>
      <c r="D48" s="312"/>
      <c r="E48" s="94" t="s">
        <v>17</v>
      </c>
      <c r="F48" s="120" t="s">
        <v>18</v>
      </c>
      <c r="G48" s="313">
        <v>42593.8</v>
      </c>
      <c r="H48" s="314"/>
      <c r="I48" s="20">
        <v>42593.8</v>
      </c>
      <c r="J48" s="24">
        <f t="shared" si="10"/>
        <v>1</v>
      </c>
      <c r="K48" s="20">
        <v>0</v>
      </c>
    </row>
    <row r="49" spans="1:11" ht="17.100000000000001" customHeight="1" thickBot="1" x14ac:dyDescent="0.3">
      <c r="A49" s="36"/>
      <c r="B49" s="95" t="s">
        <v>42</v>
      </c>
      <c r="C49" s="330"/>
      <c r="D49" s="330"/>
      <c r="E49" s="95"/>
      <c r="F49" s="16" t="s">
        <v>43</v>
      </c>
      <c r="G49" s="335">
        <f>SUM(G50+G52)</f>
        <v>68920</v>
      </c>
      <c r="H49" s="336"/>
      <c r="I49" s="14">
        <f>I50+I52</f>
        <v>48073.599999999999</v>
      </c>
      <c r="J49" s="17">
        <f t="shared" si="10"/>
        <v>0.69752756819500872</v>
      </c>
      <c r="K49" s="14">
        <f>SUM(K50)</f>
        <v>0</v>
      </c>
    </row>
    <row r="50" spans="1:11" ht="17.100000000000001" customHeight="1" thickTop="1" x14ac:dyDescent="0.25">
      <c r="A50" s="36"/>
      <c r="B50" s="18"/>
      <c r="C50" s="316" t="s">
        <v>44</v>
      </c>
      <c r="D50" s="316"/>
      <c r="E50" s="37"/>
      <c r="F50" s="38" t="s">
        <v>45</v>
      </c>
      <c r="G50" s="321">
        <f>SUM(G51)</f>
        <v>25800</v>
      </c>
      <c r="H50" s="322"/>
      <c r="I50" s="13">
        <f>SUM(I51)</f>
        <v>15953.6</v>
      </c>
      <c r="J50" s="39">
        <f t="shared" si="10"/>
        <v>0.61835658914728686</v>
      </c>
      <c r="K50" s="13">
        <v>0</v>
      </c>
    </row>
    <row r="51" spans="1:11" ht="17.100000000000001" customHeight="1" x14ac:dyDescent="0.25">
      <c r="A51" s="36"/>
      <c r="B51" s="94"/>
      <c r="C51" s="312"/>
      <c r="D51" s="312"/>
      <c r="E51" s="32" t="s">
        <v>26</v>
      </c>
      <c r="F51" s="33" t="s">
        <v>27</v>
      </c>
      <c r="G51" s="319">
        <v>25800</v>
      </c>
      <c r="H51" s="320"/>
      <c r="I51" s="34">
        <v>15953.6</v>
      </c>
      <c r="J51" s="35">
        <f t="shared" si="10"/>
        <v>0.61835658914728686</v>
      </c>
      <c r="K51" s="34">
        <v>0</v>
      </c>
    </row>
    <row r="52" spans="1:11" ht="17.100000000000001" customHeight="1" x14ac:dyDescent="0.25">
      <c r="A52" s="36"/>
      <c r="B52" s="69"/>
      <c r="C52" s="93" t="s">
        <v>359</v>
      </c>
      <c r="D52" s="90"/>
      <c r="E52" s="91"/>
      <c r="F52" s="92" t="s">
        <v>20</v>
      </c>
      <c r="G52" s="182">
        <f>SUM(G53)</f>
        <v>43120</v>
      </c>
      <c r="H52" s="182">
        <f t="shared" ref="H52:I52" si="11">SUM(H53)</f>
        <v>0</v>
      </c>
      <c r="I52" s="182">
        <f t="shared" si="11"/>
        <v>32120</v>
      </c>
      <c r="J52" s="60">
        <f t="shared" si="10"/>
        <v>0.74489795918367352</v>
      </c>
      <c r="K52" s="53">
        <v>0</v>
      </c>
    </row>
    <row r="53" spans="1:11" ht="17.100000000000001" customHeight="1" x14ac:dyDescent="0.25">
      <c r="A53" s="36"/>
      <c r="B53" s="94"/>
      <c r="C53" s="94"/>
      <c r="D53" s="94"/>
      <c r="E53" s="32" t="s">
        <v>26</v>
      </c>
      <c r="F53" s="33" t="s">
        <v>27</v>
      </c>
      <c r="G53" s="190">
        <v>43120</v>
      </c>
      <c r="H53" s="191"/>
      <c r="I53" s="34">
        <v>32120</v>
      </c>
      <c r="J53" s="35">
        <f t="shared" si="10"/>
        <v>0.74489795918367352</v>
      </c>
      <c r="K53" s="34">
        <v>0</v>
      </c>
    </row>
    <row r="54" spans="1:11" ht="17.100000000000001" customHeight="1" thickBot="1" x14ac:dyDescent="0.3">
      <c r="A54" s="36"/>
      <c r="B54" s="95" t="s">
        <v>48</v>
      </c>
      <c r="C54" s="330"/>
      <c r="D54" s="330"/>
      <c r="E54" s="95"/>
      <c r="F54" s="16" t="s">
        <v>49</v>
      </c>
      <c r="G54" s="335">
        <f>SUM(G112+G96+G93+G71+G64+G55)</f>
        <v>6745564.5800000001</v>
      </c>
      <c r="H54" s="336"/>
      <c r="I54" s="14">
        <f>SUM(I112+I96+I93+I71+I64+I55)</f>
        <v>6426592.549999998</v>
      </c>
      <c r="J54" s="17">
        <f t="shared" si="10"/>
        <v>0.95271381272581301</v>
      </c>
      <c r="K54" s="14">
        <f>SUM(K55+K64+K71+K93+K96+K112)</f>
        <v>487036.12999999995</v>
      </c>
    </row>
    <row r="55" spans="1:11" ht="17.100000000000001" customHeight="1" thickTop="1" x14ac:dyDescent="0.25">
      <c r="A55" s="36"/>
      <c r="B55" s="18"/>
      <c r="C55" s="316" t="s">
        <v>50</v>
      </c>
      <c r="D55" s="316"/>
      <c r="E55" s="37"/>
      <c r="F55" s="38" t="s">
        <v>51</v>
      </c>
      <c r="G55" s="337">
        <f>SUM(G56+G57+G58+G59+G60+G61+G62+G63)</f>
        <v>225308.96</v>
      </c>
      <c r="H55" s="338"/>
      <c r="I55" s="51">
        <f>SUM(I56+I57+I58+I59+I60+I61+I62+I63)</f>
        <v>215960.09000000003</v>
      </c>
      <c r="J55" s="108">
        <f>I55/G55</f>
        <v>0.95850644377391847</v>
      </c>
      <c r="K55" s="51">
        <f>SUM(K56:K63)</f>
        <v>18523.13</v>
      </c>
    </row>
    <row r="56" spans="1:11" ht="15.6" customHeight="1" x14ac:dyDescent="0.25">
      <c r="A56" s="36"/>
      <c r="B56" s="94"/>
      <c r="C56" s="312"/>
      <c r="D56" s="312"/>
      <c r="E56" s="94" t="s">
        <v>5</v>
      </c>
      <c r="F56" s="19" t="s">
        <v>6</v>
      </c>
      <c r="G56" s="313">
        <v>153130.43</v>
      </c>
      <c r="H56" s="314"/>
      <c r="I56" s="20">
        <v>148976.93</v>
      </c>
      <c r="J56" s="21">
        <f t="shared" si="10"/>
        <v>0.97287606388880377</v>
      </c>
      <c r="K56" s="20">
        <v>2486.91</v>
      </c>
    </row>
    <row r="57" spans="1:11" ht="12" customHeight="1" x14ac:dyDescent="0.25">
      <c r="A57" s="36"/>
      <c r="B57" s="94"/>
      <c r="C57" s="312"/>
      <c r="D57" s="312"/>
      <c r="E57" s="94" t="s">
        <v>7</v>
      </c>
      <c r="F57" s="19" t="s">
        <v>8</v>
      </c>
      <c r="G57" s="313">
        <v>9416.9699999999993</v>
      </c>
      <c r="H57" s="314"/>
      <c r="I57" s="20">
        <v>9416.9699999999993</v>
      </c>
      <c r="J57" s="21">
        <f t="shared" si="10"/>
        <v>1</v>
      </c>
      <c r="K57" s="20">
        <v>13719.54</v>
      </c>
    </row>
    <row r="58" spans="1:11" ht="13.5" customHeight="1" x14ac:dyDescent="0.25">
      <c r="A58" s="36"/>
      <c r="B58" s="94"/>
      <c r="C58" s="312"/>
      <c r="D58" s="312"/>
      <c r="E58" s="94" t="s">
        <v>9</v>
      </c>
      <c r="F58" s="19" t="s">
        <v>10</v>
      </c>
      <c r="G58" s="313">
        <v>28743</v>
      </c>
      <c r="H58" s="314"/>
      <c r="I58" s="20">
        <v>26810.98</v>
      </c>
      <c r="J58" s="21">
        <f t="shared" si="10"/>
        <v>0.93278293845458027</v>
      </c>
      <c r="K58" s="20">
        <v>1583.82</v>
      </c>
    </row>
    <row r="59" spans="1:11" ht="24" customHeight="1" x14ac:dyDescent="0.25">
      <c r="A59" s="36"/>
      <c r="B59" s="94"/>
      <c r="C59" s="312"/>
      <c r="D59" s="312"/>
      <c r="E59" s="94" t="s">
        <v>21</v>
      </c>
      <c r="F59" s="19" t="s">
        <v>365</v>
      </c>
      <c r="G59" s="313">
        <v>4198.6000000000004</v>
      </c>
      <c r="H59" s="314"/>
      <c r="I59" s="20">
        <v>3509.51</v>
      </c>
      <c r="J59" s="21">
        <f t="shared" si="10"/>
        <v>0.8358762444624398</v>
      </c>
      <c r="K59" s="20">
        <v>535.97</v>
      </c>
    </row>
    <row r="60" spans="1:11" ht="12.75" customHeight="1" x14ac:dyDescent="0.25">
      <c r="A60" s="36"/>
      <c r="B60" s="94"/>
      <c r="C60" s="312"/>
      <c r="D60" s="312"/>
      <c r="E60" s="94" t="s">
        <v>24</v>
      </c>
      <c r="F60" s="19" t="s">
        <v>25</v>
      </c>
      <c r="G60" s="313">
        <v>15500</v>
      </c>
      <c r="H60" s="314"/>
      <c r="I60" s="20">
        <v>15467.82</v>
      </c>
      <c r="J60" s="21">
        <f t="shared" si="10"/>
        <v>0.99792387096774193</v>
      </c>
      <c r="K60" s="20">
        <v>0</v>
      </c>
    </row>
    <row r="61" spans="1:11" ht="13.5" customHeight="1" x14ac:dyDescent="0.25">
      <c r="A61" s="36"/>
      <c r="B61" s="94"/>
      <c r="C61" s="312"/>
      <c r="D61" s="312"/>
      <c r="E61" s="94" t="s">
        <v>26</v>
      </c>
      <c r="F61" s="19" t="s">
        <v>27</v>
      </c>
      <c r="G61" s="313">
        <v>8600</v>
      </c>
      <c r="H61" s="314"/>
      <c r="I61" s="20">
        <v>6057.92</v>
      </c>
      <c r="J61" s="21">
        <f t="shared" si="10"/>
        <v>0.70440930232558141</v>
      </c>
      <c r="K61" s="20">
        <v>196.89</v>
      </c>
    </row>
    <row r="62" spans="1:11" ht="14.25" customHeight="1" x14ac:dyDescent="0.25">
      <c r="A62" s="36"/>
      <c r="B62" s="94"/>
      <c r="C62" s="312"/>
      <c r="D62" s="312"/>
      <c r="E62" s="94" t="s">
        <v>52</v>
      </c>
      <c r="F62" s="19" t="s">
        <v>53</v>
      </c>
      <c r="G62" s="313">
        <v>731.05</v>
      </c>
      <c r="H62" s="314"/>
      <c r="I62" s="20">
        <v>731.05</v>
      </c>
      <c r="J62" s="21">
        <f t="shared" si="10"/>
        <v>1</v>
      </c>
      <c r="K62" s="20">
        <v>0</v>
      </c>
    </row>
    <row r="63" spans="1:11" ht="22.5" customHeight="1" x14ac:dyDescent="0.25">
      <c r="A63" s="36"/>
      <c r="B63" s="94"/>
      <c r="C63" s="312"/>
      <c r="D63" s="312"/>
      <c r="E63" s="94" t="s">
        <v>11</v>
      </c>
      <c r="F63" s="19" t="s">
        <v>12</v>
      </c>
      <c r="G63" s="313">
        <v>4988.91</v>
      </c>
      <c r="H63" s="314"/>
      <c r="I63" s="20">
        <v>4988.91</v>
      </c>
      <c r="J63" s="21">
        <f t="shared" si="10"/>
        <v>1</v>
      </c>
      <c r="K63" s="20">
        <v>0</v>
      </c>
    </row>
    <row r="64" spans="1:11" ht="21.6" customHeight="1" x14ac:dyDescent="0.25">
      <c r="A64" s="36"/>
      <c r="B64" s="18"/>
      <c r="C64" s="315" t="s">
        <v>56</v>
      </c>
      <c r="D64" s="315"/>
      <c r="E64" s="25"/>
      <c r="F64" s="26" t="s">
        <v>57</v>
      </c>
      <c r="G64" s="317">
        <f>SUM(G65+G66+G67+G68)</f>
        <v>368300</v>
      </c>
      <c r="H64" s="318"/>
      <c r="I64" s="31">
        <f>SUM(I65+I66+I67+I68)</f>
        <v>355331.08</v>
      </c>
      <c r="J64" s="27">
        <f t="shared" si="10"/>
        <v>0.9647870757534619</v>
      </c>
      <c r="K64" s="31">
        <f>SUM(K65+K66+K67+K68)</f>
        <v>288.02999999999997</v>
      </c>
    </row>
    <row r="65" spans="1:11" ht="17.100000000000001" customHeight="1" x14ac:dyDescent="0.25">
      <c r="A65" s="36"/>
      <c r="B65" s="94"/>
      <c r="C65" s="312"/>
      <c r="D65" s="312"/>
      <c r="E65" s="32" t="s">
        <v>58</v>
      </c>
      <c r="F65" s="33" t="s">
        <v>59</v>
      </c>
      <c r="G65" s="319">
        <v>354400</v>
      </c>
      <c r="H65" s="320"/>
      <c r="I65" s="34">
        <v>342923.81</v>
      </c>
      <c r="J65" s="60">
        <f t="shared" si="10"/>
        <v>0.9676179740406321</v>
      </c>
      <c r="K65" s="34">
        <v>0</v>
      </c>
    </row>
    <row r="66" spans="1:11" ht="13.8" customHeight="1" x14ac:dyDescent="0.25">
      <c r="A66" s="36"/>
      <c r="B66" s="94"/>
      <c r="C66" s="312"/>
      <c r="D66" s="312"/>
      <c r="E66" s="94" t="s">
        <v>24</v>
      </c>
      <c r="F66" s="19" t="s">
        <v>25</v>
      </c>
      <c r="G66" s="313">
        <v>500</v>
      </c>
      <c r="H66" s="314"/>
      <c r="I66" s="20">
        <v>316.49</v>
      </c>
      <c r="J66" s="82">
        <f t="shared" si="10"/>
        <v>0.63297999999999999</v>
      </c>
      <c r="K66" s="20">
        <v>0</v>
      </c>
    </row>
    <row r="67" spans="1:11" ht="13.8" customHeight="1" x14ac:dyDescent="0.25">
      <c r="A67" s="36"/>
      <c r="B67" s="94"/>
      <c r="C67" s="94"/>
      <c r="D67" s="94"/>
      <c r="E67" s="94" t="s">
        <v>26</v>
      </c>
      <c r="F67" s="19" t="s">
        <v>27</v>
      </c>
      <c r="G67" s="152">
        <v>12800</v>
      </c>
      <c r="H67" s="153"/>
      <c r="I67" s="20">
        <v>11865.03</v>
      </c>
      <c r="J67" s="82">
        <f t="shared" si="10"/>
        <v>0.92695546875000001</v>
      </c>
      <c r="K67" s="20">
        <v>288.02999999999997</v>
      </c>
    </row>
    <row r="68" spans="1:11" ht="13.8" customHeight="1" x14ac:dyDescent="0.25">
      <c r="A68" s="36"/>
      <c r="B68" s="94"/>
      <c r="C68" s="94"/>
      <c r="D68" s="94"/>
      <c r="E68" s="94" t="s">
        <v>52</v>
      </c>
      <c r="F68" s="19" t="s">
        <v>53</v>
      </c>
      <c r="G68" s="152">
        <v>600</v>
      </c>
      <c r="H68" s="153"/>
      <c r="I68" s="20">
        <v>225.75</v>
      </c>
      <c r="J68" s="82">
        <f t="shared" si="10"/>
        <v>0.37624999999999997</v>
      </c>
      <c r="K68" s="20">
        <v>0</v>
      </c>
    </row>
    <row r="69" spans="1:11" ht="13.8" customHeight="1" x14ac:dyDescent="0.25">
      <c r="A69" s="36"/>
      <c r="B69" s="94"/>
      <c r="C69" s="94"/>
      <c r="D69" s="94"/>
      <c r="E69" s="94"/>
      <c r="F69" s="120"/>
      <c r="G69" s="287"/>
      <c r="H69" s="61"/>
      <c r="I69" s="287"/>
      <c r="J69" s="288"/>
      <c r="K69" s="20"/>
    </row>
    <row r="70" spans="1:11" ht="13.8" customHeight="1" x14ac:dyDescent="0.25">
      <c r="A70" s="36"/>
      <c r="B70" s="42" t="s">
        <v>196</v>
      </c>
      <c r="C70" s="42" t="s">
        <v>197</v>
      </c>
      <c r="D70" s="42"/>
      <c r="E70" s="42" t="s">
        <v>198</v>
      </c>
      <c r="F70" s="42" t="s">
        <v>199</v>
      </c>
      <c r="G70" s="42" t="s">
        <v>200</v>
      </c>
      <c r="H70" s="42"/>
      <c r="I70" s="42" t="s">
        <v>201</v>
      </c>
      <c r="J70" s="42" t="s">
        <v>202</v>
      </c>
      <c r="K70" s="42" t="s">
        <v>203</v>
      </c>
    </row>
    <row r="71" spans="1:11" ht="23.4" customHeight="1" x14ac:dyDescent="0.25">
      <c r="A71" s="36"/>
      <c r="B71" s="18"/>
      <c r="C71" s="316" t="s">
        <v>60</v>
      </c>
      <c r="D71" s="316"/>
      <c r="E71" s="37"/>
      <c r="F71" s="38" t="s">
        <v>61</v>
      </c>
      <c r="G71" s="321">
        <f>SUM(G72:G92)</f>
        <v>5480137.6299999999</v>
      </c>
      <c r="H71" s="322"/>
      <c r="I71" s="13">
        <f>SUM(I72:I92)</f>
        <v>5216307.7899999982</v>
      </c>
      <c r="J71" s="39">
        <f t="shared" ref="J71:J88" si="12">I71/G71</f>
        <v>0.95185707772087436</v>
      </c>
      <c r="K71" s="13">
        <f>SUM(K72:K92)</f>
        <v>434960.51999999996</v>
      </c>
    </row>
    <row r="72" spans="1:11" ht="24" customHeight="1" x14ac:dyDescent="0.25">
      <c r="A72" s="36"/>
      <c r="B72" s="94"/>
      <c r="C72" s="312"/>
      <c r="D72" s="312"/>
      <c r="E72" s="32" t="s">
        <v>62</v>
      </c>
      <c r="F72" s="33" t="s">
        <v>63</v>
      </c>
      <c r="G72" s="146">
        <v>2683.4</v>
      </c>
      <c r="H72" s="145" t="s">
        <v>85</v>
      </c>
      <c r="I72" s="34">
        <v>2683.4</v>
      </c>
      <c r="J72" s="35">
        <f t="shared" si="12"/>
        <v>1</v>
      </c>
      <c r="K72" s="34">
        <v>0</v>
      </c>
    </row>
    <row r="73" spans="1:11" ht="11.4" customHeight="1" x14ac:dyDescent="0.25">
      <c r="A73" s="36"/>
      <c r="B73" s="94"/>
      <c r="C73" s="312"/>
      <c r="D73" s="312"/>
      <c r="E73" s="94" t="s">
        <v>5</v>
      </c>
      <c r="F73" s="19" t="s">
        <v>6</v>
      </c>
      <c r="G73" s="143">
        <v>3321009.16</v>
      </c>
      <c r="H73" s="145" t="s">
        <v>271</v>
      </c>
      <c r="I73" s="20">
        <v>3239036.06</v>
      </c>
      <c r="J73" s="21">
        <f t="shared" si="12"/>
        <v>0.97531681002650406</v>
      </c>
      <c r="K73" s="20">
        <v>76782.45</v>
      </c>
    </row>
    <row r="74" spans="1:11" ht="13.5" customHeight="1" x14ac:dyDescent="0.25">
      <c r="A74" s="36"/>
      <c r="B74" s="94"/>
      <c r="C74" s="312"/>
      <c r="D74" s="312"/>
      <c r="E74" s="94" t="s">
        <v>7</v>
      </c>
      <c r="F74" s="19" t="s">
        <v>8</v>
      </c>
      <c r="G74" s="143">
        <v>230788.94</v>
      </c>
      <c r="H74" s="145" t="s">
        <v>272</v>
      </c>
      <c r="I74" s="20">
        <v>230788.94</v>
      </c>
      <c r="J74" s="21">
        <f t="shared" si="12"/>
        <v>1</v>
      </c>
      <c r="K74" s="20">
        <v>262910.12</v>
      </c>
    </row>
    <row r="75" spans="1:11" ht="15" customHeight="1" x14ac:dyDescent="0.25">
      <c r="A75" s="36"/>
      <c r="B75" s="94"/>
      <c r="C75" s="312"/>
      <c r="D75" s="312"/>
      <c r="E75" s="94" t="s">
        <v>64</v>
      </c>
      <c r="F75" s="19" t="s">
        <v>65</v>
      </c>
      <c r="G75" s="143">
        <v>40000</v>
      </c>
      <c r="H75" s="145" t="s">
        <v>212</v>
      </c>
      <c r="I75" s="20">
        <v>36452</v>
      </c>
      <c r="J75" s="21">
        <f t="shared" si="12"/>
        <v>0.9113</v>
      </c>
      <c r="K75" s="20">
        <v>577</v>
      </c>
    </row>
    <row r="76" spans="1:11" ht="12.75" customHeight="1" x14ac:dyDescent="0.25">
      <c r="A76" s="36"/>
      <c r="B76" s="94"/>
      <c r="C76" s="312"/>
      <c r="D76" s="312"/>
      <c r="E76" s="94" t="s">
        <v>9</v>
      </c>
      <c r="F76" s="19" t="s">
        <v>10</v>
      </c>
      <c r="G76" s="143">
        <v>606655.86</v>
      </c>
      <c r="H76" s="145" t="s">
        <v>273</v>
      </c>
      <c r="I76" s="20">
        <v>547933.82999999996</v>
      </c>
      <c r="J76" s="21">
        <f t="shared" si="12"/>
        <v>0.90320372080474087</v>
      </c>
      <c r="K76" s="20">
        <v>74341.45</v>
      </c>
    </row>
    <row r="77" spans="1:11" ht="20.399999999999999" customHeight="1" x14ac:dyDescent="0.25">
      <c r="A77" s="36"/>
      <c r="B77" s="94"/>
      <c r="C77" s="312"/>
      <c r="D77" s="312"/>
      <c r="E77" s="94" t="s">
        <v>21</v>
      </c>
      <c r="F77" s="19" t="s">
        <v>365</v>
      </c>
      <c r="G77" s="143">
        <v>71211.570000000007</v>
      </c>
      <c r="H77" s="145" t="s">
        <v>274</v>
      </c>
      <c r="I77" s="20">
        <v>55073.62</v>
      </c>
      <c r="J77" s="21">
        <f t="shared" si="12"/>
        <v>0.77338022458990863</v>
      </c>
      <c r="K77" s="20">
        <v>9175.7900000000009</v>
      </c>
    </row>
    <row r="78" spans="1:11" ht="24" customHeight="1" x14ac:dyDescent="0.25">
      <c r="A78" s="36"/>
      <c r="B78" s="94"/>
      <c r="C78" s="312"/>
      <c r="D78" s="312"/>
      <c r="E78" s="94" t="s">
        <v>66</v>
      </c>
      <c r="F78" s="19" t="s">
        <v>67</v>
      </c>
      <c r="G78" s="143">
        <v>115000</v>
      </c>
      <c r="H78" s="145" t="s">
        <v>245</v>
      </c>
      <c r="I78" s="20">
        <v>114611</v>
      </c>
      <c r="J78" s="21">
        <f t="shared" si="12"/>
        <v>0.99661739130434779</v>
      </c>
      <c r="K78" s="20">
        <v>0</v>
      </c>
    </row>
    <row r="79" spans="1:11" ht="10.8" customHeight="1" x14ac:dyDescent="0.25">
      <c r="A79" s="36"/>
      <c r="B79" s="94"/>
      <c r="C79" s="312"/>
      <c r="D79" s="312"/>
      <c r="E79" s="94" t="s">
        <v>22</v>
      </c>
      <c r="F79" s="19" t="s">
        <v>23</v>
      </c>
      <c r="G79" s="143">
        <v>43668.85</v>
      </c>
      <c r="H79" s="145" t="s">
        <v>275</v>
      </c>
      <c r="I79" s="20">
        <v>42815.99</v>
      </c>
      <c r="J79" s="21">
        <f t="shared" si="12"/>
        <v>0.98046983147025857</v>
      </c>
      <c r="K79" s="20">
        <v>252.86</v>
      </c>
    </row>
    <row r="80" spans="1:11" ht="12.75" customHeight="1" x14ac:dyDescent="0.25">
      <c r="A80" s="36"/>
      <c r="B80" s="94"/>
      <c r="C80" s="312"/>
      <c r="D80" s="312"/>
      <c r="E80" s="94" t="s">
        <v>24</v>
      </c>
      <c r="F80" s="19" t="s">
        <v>25</v>
      </c>
      <c r="G80" s="143">
        <v>134940</v>
      </c>
      <c r="H80" s="145" t="s">
        <v>276</v>
      </c>
      <c r="I80" s="20">
        <v>98470.51</v>
      </c>
      <c r="J80" s="21">
        <f t="shared" si="12"/>
        <v>0.72973551207944265</v>
      </c>
      <c r="K80" s="20">
        <v>8298.1200000000008</v>
      </c>
    </row>
    <row r="81" spans="1:11" ht="12.75" customHeight="1" x14ac:dyDescent="0.25">
      <c r="A81" s="36"/>
      <c r="B81" s="94"/>
      <c r="C81" s="94"/>
      <c r="D81" s="94"/>
      <c r="E81" s="94" t="s">
        <v>383</v>
      </c>
      <c r="F81" s="19" t="s">
        <v>25</v>
      </c>
      <c r="G81" s="143">
        <v>180909.63</v>
      </c>
      <c r="H81" s="145"/>
      <c r="I81" s="20">
        <v>180909.63</v>
      </c>
      <c r="J81" s="21">
        <f t="shared" si="12"/>
        <v>1</v>
      </c>
      <c r="K81" s="20">
        <v>0</v>
      </c>
    </row>
    <row r="82" spans="1:11" ht="12.75" customHeight="1" x14ac:dyDescent="0.25">
      <c r="A82" s="36"/>
      <c r="B82" s="94"/>
      <c r="C82" s="94"/>
      <c r="D82" s="94"/>
      <c r="E82" s="94" t="s">
        <v>68</v>
      </c>
      <c r="F82" s="19" t="s">
        <v>69</v>
      </c>
      <c r="G82" s="143">
        <v>50000</v>
      </c>
      <c r="H82" s="145"/>
      <c r="I82" s="20">
        <v>40696.21</v>
      </c>
      <c r="J82" s="21">
        <f>I82/G82</f>
        <v>0.81392419999999999</v>
      </c>
      <c r="K82" s="20">
        <v>267.56</v>
      </c>
    </row>
    <row r="83" spans="1:11" ht="15" customHeight="1" x14ac:dyDescent="0.25">
      <c r="A83" s="36"/>
      <c r="B83" s="94"/>
      <c r="C83" s="312"/>
      <c r="D83" s="312"/>
      <c r="E83" s="94" t="s">
        <v>70</v>
      </c>
      <c r="F83" s="19" t="s">
        <v>71</v>
      </c>
      <c r="G83" s="143">
        <v>330</v>
      </c>
      <c r="H83" s="145" t="s">
        <v>247</v>
      </c>
      <c r="I83" s="20">
        <v>270</v>
      </c>
      <c r="J83" s="21">
        <f t="shared" si="12"/>
        <v>0.81818181818181823</v>
      </c>
      <c r="K83" s="20">
        <v>60</v>
      </c>
    </row>
    <row r="84" spans="1:11" ht="12.75" customHeight="1" x14ac:dyDescent="0.25">
      <c r="A84" s="36"/>
      <c r="B84" s="94"/>
      <c r="C84" s="312"/>
      <c r="D84" s="312"/>
      <c r="E84" s="94" t="s">
        <v>26</v>
      </c>
      <c r="F84" s="19" t="s">
        <v>27</v>
      </c>
      <c r="G84" s="143">
        <v>455000</v>
      </c>
      <c r="H84" s="145" t="s">
        <v>277</v>
      </c>
      <c r="I84" s="20">
        <v>409179.62</v>
      </c>
      <c r="J84" s="21">
        <f t="shared" si="12"/>
        <v>0.89929586813186813</v>
      </c>
      <c r="K84" s="20">
        <v>1042.2</v>
      </c>
    </row>
    <row r="85" spans="1:11" ht="12.75" customHeight="1" x14ac:dyDescent="0.25">
      <c r="A85" s="36"/>
      <c r="B85" s="94"/>
      <c r="C85" s="94"/>
      <c r="D85" s="94"/>
      <c r="E85" s="94" t="s">
        <v>384</v>
      </c>
      <c r="F85" s="19" t="s">
        <v>27</v>
      </c>
      <c r="G85" s="143">
        <v>5650</v>
      </c>
      <c r="H85" s="146"/>
      <c r="I85" s="20">
        <v>5650</v>
      </c>
      <c r="J85" s="21">
        <f t="shared" si="12"/>
        <v>1</v>
      </c>
      <c r="K85" s="20">
        <v>0</v>
      </c>
    </row>
    <row r="86" spans="1:11" ht="21" customHeight="1" x14ac:dyDescent="0.25">
      <c r="A86" s="36"/>
      <c r="B86" s="94"/>
      <c r="C86" s="312"/>
      <c r="D86" s="312"/>
      <c r="E86" s="94" t="s">
        <v>72</v>
      </c>
      <c r="F86" s="9" t="s">
        <v>211</v>
      </c>
      <c r="G86" s="143">
        <v>30206.86</v>
      </c>
      <c r="H86" s="146" t="s">
        <v>278</v>
      </c>
      <c r="I86" s="20">
        <v>26756.1</v>
      </c>
      <c r="J86" s="21">
        <f t="shared" ref="J86" si="13">I86/G86</f>
        <v>0.88576237318278028</v>
      </c>
      <c r="K86" s="20">
        <v>781.05</v>
      </c>
    </row>
    <row r="87" spans="1:11" ht="12.6" customHeight="1" x14ac:dyDescent="0.25">
      <c r="A87" s="36"/>
      <c r="B87" s="64"/>
      <c r="C87" s="63"/>
      <c r="D87" s="40"/>
      <c r="E87" s="94" t="s">
        <v>52</v>
      </c>
      <c r="F87" s="19" t="s">
        <v>53</v>
      </c>
      <c r="G87" s="143">
        <v>23591.279999999999</v>
      </c>
      <c r="H87" s="145" t="s">
        <v>182</v>
      </c>
      <c r="I87" s="20">
        <v>21588.85</v>
      </c>
      <c r="J87" s="21">
        <f t="shared" si="12"/>
        <v>0.91511990871203253</v>
      </c>
      <c r="K87" s="20">
        <v>121</v>
      </c>
    </row>
    <row r="88" spans="1:11" ht="11.4" customHeight="1" x14ac:dyDescent="0.25">
      <c r="A88" s="36"/>
      <c r="B88" s="63"/>
      <c r="C88" s="63"/>
      <c r="D88" s="40"/>
      <c r="E88" s="94" t="s">
        <v>385</v>
      </c>
      <c r="F88" s="19" t="s">
        <v>386</v>
      </c>
      <c r="G88" s="143">
        <v>408.72</v>
      </c>
      <c r="H88" s="145"/>
      <c r="I88" s="20">
        <v>408.72</v>
      </c>
      <c r="J88" s="21">
        <f t="shared" si="12"/>
        <v>1</v>
      </c>
      <c r="K88" s="20">
        <v>0</v>
      </c>
    </row>
    <row r="89" spans="1:11" ht="13.5" customHeight="1" x14ac:dyDescent="0.25">
      <c r="A89" s="36"/>
      <c r="B89" s="94"/>
      <c r="C89" s="312"/>
      <c r="D89" s="312"/>
      <c r="E89" s="94" t="s">
        <v>28</v>
      </c>
      <c r="F89" s="19" t="s">
        <v>29</v>
      </c>
      <c r="G89" s="143">
        <v>50026.01</v>
      </c>
      <c r="H89" s="145" t="s">
        <v>245</v>
      </c>
      <c r="I89" s="20">
        <v>45026.01</v>
      </c>
      <c r="J89" s="21">
        <f t="shared" ref="J89:J98" si="14">I89/G89</f>
        <v>0.90005199295326577</v>
      </c>
      <c r="K89" s="20">
        <v>0</v>
      </c>
    </row>
    <row r="90" spans="1:11" ht="23.25" customHeight="1" x14ac:dyDescent="0.25">
      <c r="A90" s="36"/>
      <c r="B90" s="94"/>
      <c r="C90" s="312"/>
      <c r="D90" s="312"/>
      <c r="E90" s="94" t="s">
        <v>11</v>
      </c>
      <c r="F90" s="19" t="s">
        <v>12</v>
      </c>
      <c r="G90" s="143">
        <v>98669.51</v>
      </c>
      <c r="H90" s="145" t="s">
        <v>279</v>
      </c>
      <c r="I90" s="20">
        <v>98669.51</v>
      </c>
      <c r="J90" s="21">
        <f t="shared" si="14"/>
        <v>1</v>
      </c>
      <c r="K90" s="20">
        <v>0</v>
      </c>
    </row>
    <row r="91" spans="1:11" ht="23.25" customHeight="1" x14ac:dyDescent="0.25">
      <c r="A91" s="36"/>
      <c r="B91" s="94"/>
      <c r="C91" s="312"/>
      <c r="D91" s="312"/>
      <c r="E91" s="94" t="s">
        <v>54</v>
      </c>
      <c r="F91" s="19" t="s">
        <v>55</v>
      </c>
      <c r="G91" s="143">
        <v>14800</v>
      </c>
      <c r="H91" s="146" t="s">
        <v>157</v>
      </c>
      <c r="I91" s="20">
        <v>14699.95</v>
      </c>
      <c r="J91" s="21">
        <f t="shared" si="14"/>
        <v>0.99323986486486493</v>
      </c>
      <c r="K91" s="20">
        <v>0</v>
      </c>
    </row>
    <row r="92" spans="1:11" ht="23.25" customHeight="1" x14ac:dyDescent="0.25">
      <c r="A92" s="36"/>
      <c r="B92" s="94"/>
      <c r="C92" s="94"/>
      <c r="D92" s="94"/>
      <c r="E92" s="94" t="s">
        <v>367</v>
      </c>
      <c r="F92" s="19" t="s">
        <v>366</v>
      </c>
      <c r="G92" s="143">
        <v>4587.84</v>
      </c>
      <c r="H92" s="218"/>
      <c r="I92" s="20">
        <v>4587.84</v>
      </c>
      <c r="J92" s="21">
        <f t="shared" si="14"/>
        <v>1</v>
      </c>
      <c r="K92" s="20">
        <v>350.92</v>
      </c>
    </row>
    <row r="93" spans="1:11" ht="22.8" customHeight="1" x14ac:dyDescent="0.25">
      <c r="A93" s="36"/>
      <c r="B93" s="18"/>
      <c r="C93" s="315" t="s">
        <v>74</v>
      </c>
      <c r="D93" s="315"/>
      <c r="E93" s="25"/>
      <c r="F93" s="26" t="s">
        <v>75</v>
      </c>
      <c r="G93" s="317">
        <f>SUM(G94+G95)</f>
        <v>47200</v>
      </c>
      <c r="H93" s="318"/>
      <c r="I93" s="31">
        <f>SUM(I94:I95)</f>
        <v>42580.71</v>
      </c>
      <c r="J93" s="27">
        <f t="shared" si="14"/>
        <v>0.90213368644067793</v>
      </c>
      <c r="K93" s="31">
        <f>SUM(K94:K95)</f>
        <v>0</v>
      </c>
    </row>
    <row r="94" spans="1:11" ht="15" customHeight="1" x14ac:dyDescent="0.25">
      <c r="A94" s="36"/>
      <c r="B94" s="94"/>
      <c r="C94" s="312"/>
      <c r="D94" s="312"/>
      <c r="E94" s="32" t="s">
        <v>24</v>
      </c>
      <c r="F94" s="33" t="s">
        <v>25</v>
      </c>
      <c r="G94" s="319">
        <v>14700</v>
      </c>
      <c r="H94" s="320"/>
      <c r="I94" s="34">
        <v>10844.72</v>
      </c>
      <c r="J94" s="35">
        <f t="shared" si="14"/>
        <v>0.73773605442176871</v>
      </c>
      <c r="K94" s="20">
        <v>0</v>
      </c>
    </row>
    <row r="95" spans="1:11" ht="13.95" customHeight="1" x14ac:dyDescent="0.25">
      <c r="A95" s="36"/>
      <c r="B95" s="94"/>
      <c r="C95" s="312"/>
      <c r="D95" s="312"/>
      <c r="E95" s="94" t="s">
        <v>26</v>
      </c>
      <c r="F95" s="19" t="s">
        <v>27</v>
      </c>
      <c r="G95" s="313">
        <v>32500</v>
      </c>
      <c r="H95" s="314"/>
      <c r="I95" s="20">
        <v>31735.99</v>
      </c>
      <c r="J95" s="21">
        <f t="shared" si="14"/>
        <v>0.97649200000000003</v>
      </c>
      <c r="K95" s="20">
        <v>0</v>
      </c>
    </row>
    <row r="96" spans="1:11" ht="21" customHeight="1" x14ac:dyDescent="0.25">
      <c r="A96" s="36"/>
      <c r="B96" s="69"/>
      <c r="C96" s="93" t="s">
        <v>342</v>
      </c>
      <c r="D96" s="103"/>
      <c r="E96" s="93"/>
      <c r="F96" s="71" t="s">
        <v>343</v>
      </c>
      <c r="G96" s="31">
        <f>SUM(G97:G110)</f>
        <v>481000.7</v>
      </c>
      <c r="H96" s="31" t="e">
        <f>SUM(H97+H98+H99+H100+H101+H102+H103+H104+H105+H106+H107+H108+H110+#REF!+#REF!+#REF!)</f>
        <v>#REF!</v>
      </c>
      <c r="I96" s="31">
        <f>SUM(I97:I110)</f>
        <v>476834.49999999994</v>
      </c>
      <c r="J96" s="27">
        <f t="shared" si="14"/>
        <v>0.99133847414359255</v>
      </c>
      <c r="K96" s="230">
        <f>SUM(K97:K111)</f>
        <v>32048.18</v>
      </c>
    </row>
    <row r="97" spans="1:11" ht="13.95" customHeight="1" x14ac:dyDescent="0.25">
      <c r="A97" s="36"/>
      <c r="B97" s="94"/>
      <c r="C97" s="94"/>
      <c r="D97" s="69"/>
      <c r="E97" s="64" t="s">
        <v>5</v>
      </c>
      <c r="F97" s="43" t="s">
        <v>6</v>
      </c>
      <c r="G97" s="20">
        <v>323425.43</v>
      </c>
      <c r="H97" s="61"/>
      <c r="I97" s="20">
        <v>323425.43</v>
      </c>
      <c r="J97" s="21">
        <f t="shared" si="14"/>
        <v>1</v>
      </c>
      <c r="K97" s="232">
        <v>0</v>
      </c>
    </row>
    <row r="98" spans="1:11" ht="13.95" customHeight="1" x14ac:dyDescent="0.25">
      <c r="A98" s="36"/>
      <c r="B98" s="94"/>
      <c r="C98" s="94"/>
      <c r="D98" s="69"/>
      <c r="E98" s="64" t="s">
        <v>7</v>
      </c>
      <c r="F98" s="43" t="s">
        <v>8</v>
      </c>
      <c r="G98" s="20">
        <v>25437.37</v>
      </c>
      <c r="H98" s="61"/>
      <c r="I98" s="20">
        <v>25437.37</v>
      </c>
      <c r="J98" s="21">
        <f t="shared" si="14"/>
        <v>1</v>
      </c>
      <c r="K98" s="232">
        <v>26757.1</v>
      </c>
    </row>
    <row r="99" spans="1:11" ht="13.95" customHeight="1" x14ac:dyDescent="0.25">
      <c r="A99" s="36"/>
      <c r="B99" s="94"/>
      <c r="C99" s="94"/>
      <c r="D99" s="69"/>
      <c r="E99" s="64" t="s">
        <v>9</v>
      </c>
      <c r="F99" s="43" t="s">
        <v>10</v>
      </c>
      <c r="G99" s="20">
        <v>62479.37</v>
      </c>
      <c r="H99" s="61"/>
      <c r="I99" s="20">
        <v>62473.53</v>
      </c>
      <c r="J99" s="21">
        <v>0.999</v>
      </c>
      <c r="K99" s="232">
        <v>4797.55</v>
      </c>
    </row>
    <row r="100" spans="1:11" ht="27" customHeight="1" x14ac:dyDescent="0.25">
      <c r="A100" s="36"/>
      <c r="B100" s="94"/>
      <c r="C100" s="94"/>
      <c r="D100" s="69"/>
      <c r="E100" s="64" t="s">
        <v>21</v>
      </c>
      <c r="F100" s="43" t="s">
        <v>365</v>
      </c>
      <c r="G100" s="20">
        <v>6140.42</v>
      </c>
      <c r="H100" s="61"/>
      <c r="I100" s="20">
        <v>6120.13</v>
      </c>
      <c r="J100" s="21">
        <f t="shared" ref="J100:J110" si="15">I100/G100</f>
        <v>0.99669566576879109</v>
      </c>
      <c r="K100" s="232">
        <v>470.2</v>
      </c>
    </row>
    <row r="101" spans="1:11" ht="13.95" customHeight="1" x14ac:dyDescent="0.25">
      <c r="A101" s="36"/>
      <c r="B101" s="94"/>
      <c r="C101" s="94"/>
      <c r="D101" s="69"/>
      <c r="E101" s="64" t="s">
        <v>22</v>
      </c>
      <c r="F101" s="43" t="s">
        <v>23</v>
      </c>
      <c r="G101" s="20">
        <v>400</v>
      </c>
      <c r="H101" s="61"/>
      <c r="I101" s="20">
        <v>400</v>
      </c>
      <c r="J101" s="21">
        <f t="shared" si="15"/>
        <v>1</v>
      </c>
      <c r="K101" s="232">
        <v>0</v>
      </c>
    </row>
    <row r="102" spans="1:11" ht="13.95" customHeight="1" x14ac:dyDescent="0.25">
      <c r="A102" s="36"/>
      <c r="B102" s="94"/>
      <c r="C102" s="94"/>
      <c r="D102" s="69"/>
      <c r="E102" s="64" t="s">
        <v>24</v>
      </c>
      <c r="F102" s="43" t="s">
        <v>25</v>
      </c>
      <c r="G102" s="20">
        <v>17405.16</v>
      </c>
      <c r="H102" s="61"/>
      <c r="I102" s="20">
        <v>16766.47</v>
      </c>
      <c r="J102" s="21">
        <f t="shared" si="15"/>
        <v>0.96330456025684341</v>
      </c>
      <c r="K102" s="20">
        <v>0</v>
      </c>
    </row>
    <row r="103" spans="1:11" ht="13.95" customHeight="1" x14ac:dyDescent="0.25">
      <c r="A103" s="36"/>
      <c r="B103" s="94"/>
      <c r="C103" s="94"/>
      <c r="D103" s="69"/>
      <c r="E103" s="64" t="s">
        <v>68</v>
      </c>
      <c r="F103" s="43" t="s">
        <v>69</v>
      </c>
      <c r="G103" s="20">
        <v>8000</v>
      </c>
      <c r="H103" s="61"/>
      <c r="I103" s="20">
        <v>4971.37</v>
      </c>
      <c r="J103" s="21">
        <f t="shared" si="15"/>
        <v>0.62142125000000004</v>
      </c>
      <c r="K103" s="20">
        <v>0</v>
      </c>
    </row>
    <row r="104" spans="1:11" ht="13.95" customHeight="1" x14ac:dyDescent="0.25">
      <c r="A104" s="36"/>
      <c r="B104" s="94"/>
      <c r="C104" s="94"/>
      <c r="D104" s="69"/>
      <c r="E104" s="64" t="s">
        <v>70</v>
      </c>
      <c r="F104" s="43" t="s">
        <v>71</v>
      </c>
      <c r="G104" s="20">
        <v>100</v>
      </c>
      <c r="H104" s="61"/>
      <c r="I104" s="20">
        <v>100</v>
      </c>
      <c r="J104" s="21">
        <f t="shared" si="15"/>
        <v>1</v>
      </c>
      <c r="K104" s="20">
        <v>0</v>
      </c>
    </row>
    <row r="105" spans="1:11" ht="13.95" customHeight="1" x14ac:dyDescent="0.25">
      <c r="A105" s="36"/>
      <c r="B105" s="94"/>
      <c r="C105" s="94"/>
      <c r="D105" s="69"/>
      <c r="E105" s="64" t="s">
        <v>26</v>
      </c>
      <c r="F105" s="43" t="s">
        <v>27</v>
      </c>
      <c r="G105" s="20">
        <v>24801</v>
      </c>
      <c r="H105" s="61"/>
      <c r="I105" s="20">
        <v>24330.55</v>
      </c>
      <c r="J105" s="21">
        <f t="shared" si="15"/>
        <v>0.98103100681424138</v>
      </c>
      <c r="K105" s="20">
        <v>0</v>
      </c>
    </row>
    <row r="106" spans="1:11" ht="23.4" customHeight="1" x14ac:dyDescent="0.25">
      <c r="A106" s="36"/>
      <c r="B106" s="94"/>
      <c r="C106" s="94"/>
      <c r="D106" s="69"/>
      <c r="E106" s="64" t="s">
        <v>72</v>
      </c>
      <c r="F106" s="43" t="s">
        <v>211</v>
      </c>
      <c r="G106" s="20">
        <v>1785.84</v>
      </c>
      <c r="H106" s="61"/>
      <c r="I106" s="20">
        <v>1785.84</v>
      </c>
      <c r="J106" s="21">
        <f t="shared" si="15"/>
        <v>1</v>
      </c>
      <c r="K106" s="20">
        <v>0</v>
      </c>
    </row>
    <row r="107" spans="1:11" ht="13.95" customHeight="1" x14ac:dyDescent="0.25">
      <c r="A107" s="36"/>
      <c r="B107" s="94"/>
      <c r="C107" s="94"/>
      <c r="D107" s="69"/>
      <c r="E107" s="64" t="s">
        <v>52</v>
      </c>
      <c r="F107" s="43" t="s">
        <v>53</v>
      </c>
      <c r="G107" s="20">
        <v>540</v>
      </c>
      <c r="H107" s="61"/>
      <c r="I107" s="20">
        <v>540</v>
      </c>
      <c r="J107" s="21">
        <f t="shared" si="15"/>
        <v>1</v>
      </c>
      <c r="K107" s="20">
        <v>0</v>
      </c>
    </row>
    <row r="108" spans="1:11" ht="13.95" customHeight="1" x14ac:dyDescent="0.25">
      <c r="A108" s="36"/>
      <c r="B108" s="94"/>
      <c r="C108" s="94"/>
      <c r="D108" s="69"/>
      <c r="E108" s="64" t="s">
        <v>28</v>
      </c>
      <c r="F108" s="43" t="s">
        <v>29</v>
      </c>
      <c r="G108" s="20">
        <v>619</v>
      </c>
      <c r="H108" s="61"/>
      <c r="I108" s="20">
        <v>619</v>
      </c>
      <c r="J108" s="21">
        <f t="shared" si="15"/>
        <v>1</v>
      </c>
      <c r="K108" s="20">
        <v>0</v>
      </c>
    </row>
    <row r="109" spans="1:11" ht="22.2" customHeight="1" x14ac:dyDescent="0.25">
      <c r="A109" s="36"/>
      <c r="B109" s="94"/>
      <c r="C109" s="94"/>
      <c r="D109" s="69"/>
      <c r="E109" s="64" t="s">
        <v>11</v>
      </c>
      <c r="F109" s="43" t="s">
        <v>12</v>
      </c>
      <c r="G109" s="20">
        <v>9562.08</v>
      </c>
      <c r="H109" s="61"/>
      <c r="I109" s="20">
        <v>9562.08</v>
      </c>
      <c r="J109" s="21">
        <f t="shared" si="15"/>
        <v>1</v>
      </c>
      <c r="K109" s="20">
        <v>0</v>
      </c>
    </row>
    <row r="110" spans="1:11" ht="32.4" customHeight="1" x14ac:dyDescent="0.25">
      <c r="A110" s="36"/>
      <c r="B110" s="94"/>
      <c r="C110" s="94"/>
      <c r="D110" s="69"/>
      <c r="E110" s="64" t="s">
        <v>367</v>
      </c>
      <c r="F110" s="43" t="s">
        <v>366</v>
      </c>
      <c r="G110" s="20">
        <v>305.02999999999997</v>
      </c>
      <c r="H110" s="61"/>
      <c r="I110" s="20">
        <v>302.73</v>
      </c>
      <c r="J110" s="21">
        <f t="shared" si="15"/>
        <v>0.99245975805658471</v>
      </c>
      <c r="K110" s="20">
        <v>23.33</v>
      </c>
    </row>
    <row r="111" spans="1:11" ht="13.8" customHeight="1" x14ac:dyDescent="0.25">
      <c r="A111" s="36"/>
      <c r="B111" s="41" t="s">
        <v>196</v>
      </c>
      <c r="C111" s="41" t="s">
        <v>197</v>
      </c>
      <c r="D111" s="55"/>
      <c r="E111" s="119" t="s">
        <v>198</v>
      </c>
      <c r="F111" s="289" t="s">
        <v>199</v>
      </c>
      <c r="G111" s="55" t="s">
        <v>200</v>
      </c>
      <c r="H111" s="55"/>
      <c r="I111" s="42" t="s">
        <v>201</v>
      </c>
      <c r="J111" s="42" t="s">
        <v>202</v>
      </c>
      <c r="K111" s="42" t="s">
        <v>203</v>
      </c>
    </row>
    <row r="112" spans="1:11" ht="15.6" customHeight="1" x14ac:dyDescent="0.25">
      <c r="A112" s="36"/>
      <c r="B112" s="18"/>
      <c r="C112" s="315" t="s">
        <v>76</v>
      </c>
      <c r="D112" s="315"/>
      <c r="E112" s="37"/>
      <c r="F112" s="38" t="s">
        <v>20</v>
      </c>
      <c r="G112" s="321">
        <f>SUM(G113:H118)</f>
        <v>143617.29</v>
      </c>
      <c r="H112" s="322"/>
      <c r="I112" s="13">
        <f>SUM(I113+I114+I115+I116+I118+I117)</f>
        <v>119578.37999999998</v>
      </c>
      <c r="J112" s="39">
        <f>I112/G112</f>
        <v>0.83261827318980863</v>
      </c>
      <c r="K112" s="13">
        <f>SUM(K113:K118)</f>
        <v>1216.27</v>
      </c>
    </row>
    <row r="113" spans="1:11" ht="14.4" customHeight="1" x14ac:dyDescent="0.25">
      <c r="A113" s="36"/>
      <c r="B113" s="94"/>
      <c r="C113" s="312"/>
      <c r="D113" s="312"/>
      <c r="E113" s="32" t="s">
        <v>58</v>
      </c>
      <c r="F113" s="33" t="s">
        <v>59</v>
      </c>
      <c r="G113" s="319">
        <v>50700</v>
      </c>
      <c r="H113" s="320"/>
      <c r="I113" s="34">
        <v>50100</v>
      </c>
      <c r="J113" s="35">
        <f>I113/G113</f>
        <v>0.98816568047337283</v>
      </c>
      <c r="K113" s="20">
        <v>0</v>
      </c>
    </row>
    <row r="114" spans="1:11" ht="17.100000000000001" customHeight="1" x14ac:dyDescent="0.25">
      <c r="A114" s="36"/>
      <c r="B114" s="94"/>
      <c r="C114" s="312"/>
      <c r="D114" s="312"/>
      <c r="E114" s="94" t="s">
        <v>77</v>
      </c>
      <c r="F114" s="19" t="s">
        <v>78</v>
      </c>
      <c r="G114" s="313">
        <v>25200</v>
      </c>
      <c r="H114" s="314"/>
      <c r="I114" s="20">
        <v>25200</v>
      </c>
      <c r="J114" s="21">
        <f>I114/G114</f>
        <v>1</v>
      </c>
      <c r="K114" s="20">
        <v>0</v>
      </c>
    </row>
    <row r="115" spans="1:11" ht="17.100000000000001" customHeight="1" x14ac:dyDescent="0.25">
      <c r="A115" s="36"/>
      <c r="B115" s="94"/>
      <c r="C115" s="94"/>
      <c r="D115" s="94"/>
      <c r="E115" s="94" t="s">
        <v>345</v>
      </c>
      <c r="F115" s="19" t="s">
        <v>346</v>
      </c>
      <c r="G115" s="152">
        <v>5000</v>
      </c>
      <c r="H115" s="153"/>
      <c r="I115" s="20">
        <v>4544.51</v>
      </c>
      <c r="J115" s="21">
        <f>I115/G115</f>
        <v>0.9089020000000001</v>
      </c>
      <c r="K115" s="20">
        <v>0</v>
      </c>
    </row>
    <row r="116" spans="1:11" ht="17.100000000000001" customHeight="1" x14ac:dyDescent="0.25">
      <c r="A116" s="36"/>
      <c r="B116" s="94"/>
      <c r="C116" s="312"/>
      <c r="D116" s="312"/>
      <c r="E116" s="94" t="s">
        <v>24</v>
      </c>
      <c r="F116" s="19" t="s">
        <v>25</v>
      </c>
      <c r="G116" s="313">
        <v>23000</v>
      </c>
      <c r="H116" s="314"/>
      <c r="I116" s="20">
        <v>17744.29</v>
      </c>
      <c r="J116" s="21">
        <f t="shared" ref="J116:J123" si="16">I116/G116</f>
        <v>0.7714908695652174</v>
      </c>
      <c r="K116" s="20">
        <v>1216.27</v>
      </c>
    </row>
    <row r="117" spans="1:11" ht="17.100000000000001" customHeight="1" x14ac:dyDescent="0.25">
      <c r="A117" s="36"/>
      <c r="B117" s="94"/>
      <c r="C117" s="94"/>
      <c r="D117" s="94"/>
      <c r="E117" s="94" t="s">
        <v>110</v>
      </c>
      <c r="F117" s="19" t="s">
        <v>111</v>
      </c>
      <c r="G117" s="152">
        <v>16217.29</v>
      </c>
      <c r="H117" s="153"/>
      <c r="I117" s="20">
        <v>13568.57</v>
      </c>
      <c r="J117" s="21">
        <f t="shared" si="16"/>
        <v>0.83667308163077792</v>
      </c>
      <c r="K117" s="20">
        <v>0</v>
      </c>
    </row>
    <row r="118" spans="1:11" ht="17.100000000000001" customHeight="1" x14ac:dyDescent="0.25">
      <c r="A118" s="36"/>
      <c r="B118" s="94"/>
      <c r="C118" s="94"/>
      <c r="D118" s="94"/>
      <c r="E118" s="94" t="s">
        <v>26</v>
      </c>
      <c r="F118" s="19" t="s">
        <v>27</v>
      </c>
      <c r="G118" s="313">
        <v>23500</v>
      </c>
      <c r="H118" s="314"/>
      <c r="I118" s="20">
        <v>8421.01</v>
      </c>
      <c r="J118" s="21">
        <f>I118/G118</f>
        <v>0.35834085106382979</v>
      </c>
      <c r="K118" s="12">
        <v>0</v>
      </c>
    </row>
    <row r="119" spans="1:11" ht="37.200000000000003" customHeight="1" thickBot="1" x14ac:dyDescent="0.3">
      <c r="A119" s="36"/>
      <c r="B119" s="95" t="s">
        <v>79</v>
      </c>
      <c r="C119" s="330"/>
      <c r="D119" s="330"/>
      <c r="E119" s="95"/>
      <c r="F119" s="16" t="s">
        <v>80</v>
      </c>
      <c r="G119" s="335">
        <f>SUM(G120)</f>
        <v>2049</v>
      </c>
      <c r="H119" s="336"/>
      <c r="I119" s="14">
        <f>SUM(I120)</f>
        <v>2049</v>
      </c>
      <c r="J119" s="17">
        <f t="shared" si="16"/>
        <v>1</v>
      </c>
      <c r="K119" s="10">
        <f>SUM(K120)</f>
        <v>0</v>
      </c>
    </row>
    <row r="120" spans="1:11" ht="26.25" customHeight="1" thickTop="1" x14ac:dyDescent="0.25">
      <c r="A120" s="36"/>
      <c r="B120" s="18"/>
      <c r="C120" s="316" t="s">
        <v>81</v>
      </c>
      <c r="D120" s="316"/>
      <c r="E120" s="37"/>
      <c r="F120" s="38" t="s">
        <v>82</v>
      </c>
      <c r="G120" s="321">
        <f>SUM(G121:H123)</f>
        <v>2049</v>
      </c>
      <c r="H120" s="322"/>
      <c r="I120" s="13">
        <f>SUM(I121:I123)</f>
        <v>2049</v>
      </c>
      <c r="J120" s="39">
        <f t="shared" si="16"/>
        <v>1</v>
      </c>
      <c r="K120" s="51">
        <v>0</v>
      </c>
    </row>
    <row r="121" spans="1:11" ht="13.95" customHeight="1" x14ac:dyDescent="0.25">
      <c r="A121" s="36"/>
      <c r="B121" s="94"/>
      <c r="C121" s="312"/>
      <c r="D121" s="312"/>
      <c r="E121" s="32" t="s">
        <v>9</v>
      </c>
      <c r="F121" s="33" t="s">
        <v>10</v>
      </c>
      <c r="G121" s="319">
        <v>293.54000000000002</v>
      </c>
      <c r="H121" s="320"/>
      <c r="I121" s="34">
        <v>293.54000000000002</v>
      </c>
      <c r="J121" s="35">
        <f t="shared" si="16"/>
        <v>1</v>
      </c>
      <c r="K121" s="20">
        <v>0</v>
      </c>
    </row>
    <row r="122" spans="1:11" ht="25.8" customHeight="1" x14ac:dyDescent="0.25">
      <c r="A122" s="36"/>
      <c r="B122" s="94"/>
      <c r="C122" s="94"/>
      <c r="D122" s="94"/>
      <c r="E122" s="94" t="s">
        <v>21</v>
      </c>
      <c r="F122" s="151" t="s">
        <v>365</v>
      </c>
      <c r="G122" s="152">
        <v>41.99</v>
      </c>
      <c r="H122" s="153"/>
      <c r="I122" s="20">
        <v>41.99</v>
      </c>
      <c r="J122" s="21">
        <f t="shared" si="16"/>
        <v>1</v>
      </c>
      <c r="K122" s="20">
        <v>0</v>
      </c>
    </row>
    <row r="123" spans="1:11" ht="13.2" customHeight="1" x14ac:dyDescent="0.25">
      <c r="A123" s="36"/>
      <c r="B123" s="203"/>
      <c r="C123" s="352"/>
      <c r="D123" s="352"/>
      <c r="E123" s="203" t="s">
        <v>22</v>
      </c>
      <c r="F123" s="204" t="s">
        <v>23</v>
      </c>
      <c r="G123" s="381">
        <v>1713.47</v>
      </c>
      <c r="H123" s="382"/>
      <c r="I123" s="12">
        <v>1713.47</v>
      </c>
      <c r="J123" s="24">
        <f t="shared" si="16"/>
        <v>1</v>
      </c>
      <c r="K123" s="12">
        <v>0</v>
      </c>
    </row>
    <row r="124" spans="1:11" ht="26.25" customHeight="1" thickBot="1" x14ac:dyDescent="0.3">
      <c r="A124" s="36"/>
      <c r="B124" s="95" t="s">
        <v>83</v>
      </c>
      <c r="C124" s="330"/>
      <c r="D124" s="330"/>
      <c r="E124" s="95"/>
      <c r="F124" s="16" t="s">
        <v>84</v>
      </c>
      <c r="G124" s="335">
        <f>SUM(G125+G137+G140+G141)</f>
        <v>885282.69000000006</v>
      </c>
      <c r="H124" s="336"/>
      <c r="I124" s="14">
        <f>SUM(I125+I137+I139+I141)</f>
        <v>861073.06</v>
      </c>
      <c r="J124" s="17">
        <f t="shared" ref="J124:J167" si="17">I124/G124</f>
        <v>0.97265322108579799</v>
      </c>
      <c r="K124" s="14">
        <f>K125+K137</f>
        <v>19238.080000000002</v>
      </c>
    </row>
    <row r="125" spans="1:11" ht="13.8" customHeight="1" thickTop="1" x14ac:dyDescent="0.25">
      <c r="A125" s="36"/>
      <c r="B125" s="18"/>
      <c r="C125" s="315" t="s">
        <v>86</v>
      </c>
      <c r="D125" s="315"/>
      <c r="E125" s="25"/>
      <c r="F125" s="26" t="s">
        <v>87</v>
      </c>
      <c r="G125" s="317">
        <f>SUM(G126:G136)</f>
        <v>874468.53</v>
      </c>
      <c r="H125" s="318"/>
      <c r="I125" s="31">
        <f>SUM(I126:I136)</f>
        <v>850397.65</v>
      </c>
      <c r="J125" s="27">
        <f t="shared" si="17"/>
        <v>0.97247370354196738</v>
      </c>
      <c r="K125" s="31">
        <f>SUM(K126:K136)</f>
        <v>19238.080000000002</v>
      </c>
    </row>
    <row r="126" spans="1:11" ht="17.399999999999999" customHeight="1" x14ac:dyDescent="0.25">
      <c r="A126" s="36"/>
      <c r="B126" s="18"/>
      <c r="C126" s="56"/>
      <c r="D126" s="56"/>
      <c r="E126" s="94" t="s">
        <v>58</v>
      </c>
      <c r="F126" s="19" t="s">
        <v>59</v>
      </c>
      <c r="G126" s="152">
        <v>156560</v>
      </c>
      <c r="H126" s="155"/>
      <c r="I126" s="20">
        <v>151230.81</v>
      </c>
      <c r="J126" s="21">
        <f>I126/G126</f>
        <v>0.96596071793561578</v>
      </c>
      <c r="K126" s="20">
        <v>874</v>
      </c>
    </row>
    <row r="127" spans="1:11" ht="13.95" customHeight="1" x14ac:dyDescent="0.25">
      <c r="A127" s="36"/>
      <c r="B127" s="94"/>
      <c r="C127" s="312"/>
      <c r="D127" s="312"/>
      <c r="E127" s="94" t="s">
        <v>345</v>
      </c>
      <c r="F127" s="19" t="s">
        <v>346</v>
      </c>
      <c r="G127" s="156">
        <v>819.7</v>
      </c>
      <c r="H127" s="157" t="s">
        <v>214</v>
      </c>
      <c r="I127" s="20">
        <v>819.7</v>
      </c>
      <c r="J127" s="21">
        <f t="shared" si="17"/>
        <v>1</v>
      </c>
      <c r="K127" s="20">
        <v>0</v>
      </c>
    </row>
    <row r="128" spans="1:11" ht="13.2" customHeight="1" x14ac:dyDescent="0.25">
      <c r="A128" s="36"/>
      <c r="B128" s="94"/>
      <c r="C128" s="312"/>
      <c r="D128" s="312"/>
      <c r="E128" s="94" t="s">
        <v>24</v>
      </c>
      <c r="F128" s="19" t="s">
        <v>25</v>
      </c>
      <c r="G128" s="156">
        <v>95000</v>
      </c>
      <c r="H128" s="157" t="s">
        <v>215</v>
      </c>
      <c r="I128" s="20">
        <v>86317.32</v>
      </c>
      <c r="J128" s="21">
        <f t="shared" si="17"/>
        <v>0.90860336842105272</v>
      </c>
      <c r="K128" s="20">
        <v>11880.23</v>
      </c>
    </row>
    <row r="129" spans="1:11" ht="13.2" customHeight="1" x14ac:dyDescent="0.25">
      <c r="A129" s="36"/>
      <c r="B129" s="94"/>
      <c r="C129" s="94"/>
      <c r="D129" s="94"/>
      <c r="E129" s="94" t="s">
        <v>110</v>
      </c>
      <c r="F129" s="19" t="s">
        <v>111</v>
      </c>
      <c r="G129" s="156">
        <v>3385.83</v>
      </c>
      <c r="H129" s="157"/>
      <c r="I129" s="20">
        <v>3385.83</v>
      </c>
      <c r="J129" s="21">
        <f t="shared" si="17"/>
        <v>1</v>
      </c>
      <c r="K129" s="20">
        <v>0</v>
      </c>
    </row>
    <row r="130" spans="1:11" ht="13.95" customHeight="1" x14ac:dyDescent="0.25">
      <c r="A130" s="36"/>
      <c r="B130" s="94"/>
      <c r="C130" s="312"/>
      <c r="D130" s="312"/>
      <c r="E130" s="94" t="s">
        <v>68</v>
      </c>
      <c r="F130" s="19" t="s">
        <v>69</v>
      </c>
      <c r="G130" s="156">
        <v>63000</v>
      </c>
      <c r="H130" s="157" t="s">
        <v>210</v>
      </c>
      <c r="I130" s="20">
        <v>56619.43</v>
      </c>
      <c r="J130" s="21">
        <f t="shared" si="17"/>
        <v>0.89872111111111108</v>
      </c>
      <c r="K130" s="20">
        <v>6353.85</v>
      </c>
    </row>
    <row r="131" spans="1:11" ht="13.2" customHeight="1" x14ac:dyDescent="0.25">
      <c r="A131" s="36"/>
      <c r="B131" s="62"/>
      <c r="C131" s="312"/>
      <c r="D131" s="312"/>
      <c r="E131" s="94" t="s">
        <v>70</v>
      </c>
      <c r="F131" s="19" t="s">
        <v>71</v>
      </c>
      <c r="G131" s="156">
        <v>14910</v>
      </c>
      <c r="H131" s="157" t="s">
        <v>143</v>
      </c>
      <c r="I131" s="20">
        <v>14910</v>
      </c>
      <c r="J131" s="21">
        <f t="shared" si="17"/>
        <v>1</v>
      </c>
      <c r="K131" s="20">
        <v>0</v>
      </c>
    </row>
    <row r="132" spans="1:11" ht="13.2" customHeight="1" x14ac:dyDescent="0.25">
      <c r="A132" s="36"/>
      <c r="B132" s="63"/>
      <c r="C132" s="63"/>
      <c r="D132" s="40"/>
      <c r="E132" s="94" t="s">
        <v>26</v>
      </c>
      <c r="F132" s="19" t="s">
        <v>27</v>
      </c>
      <c r="G132" s="156">
        <v>57000</v>
      </c>
      <c r="H132" s="157" t="s">
        <v>210</v>
      </c>
      <c r="I132" s="20">
        <v>53497.86</v>
      </c>
      <c r="J132" s="21">
        <f>I132/G132</f>
        <v>0.93855894736842105</v>
      </c>
      <c r="K132" s="20">
        <v>130</v>
      </c>
    </row>
    <row r="133" spans="1:11" ht="21" customHeight="1" x14ac:dyDescent="0.25">
      <c r="A133" s="36"/>
      <c r="B133" s="63"/>
      <c r="C133" s="63"/>
      <c r="D133" s="40"/>
      <c r="E133" s="94" t="s">
        <v>72</v>
      </c>
      <c r="F133" s="9" t="s">
        <v>211</v>
      </c>
      <c r="G133" s="156">
        <v>2200</v>
      </c>
      <c r="H133" s="157"/>
      <c r="I133" s="20">
        <v>2040.2</v>
      </c>
      <c r="J133" s="21">
        <f>I133/G133</f>
        <v>0.92736363636363639</v>
      </c>
      <c r="K133" s="20">
        <v>0</v>
      </c>
    </row>
    <row r="134" spans="1:11" ht="21" customHeight="1" x14ac:dyDescent="0.25">
      <c r="A134" s="36"/>
      <c r="B134" s="63"/>
      <c r="C134" s="63"/>
      <c r="D134" s="40"/>
      <c r="E134" s="94" t="s">
        <v>28</v>
      </c>
      <c r="F134" s="9" t="s">
        <v>29</v>
      </c>
      <c r="G134" s="156">
        <v>22343</v>
      </c>
      <c r="H134" s="157"/>
      <c r="I134" s="20">
        <v>22343</v>
      </c>
      <c r="J134" s="21">
        <f>I134/G134</f>
        <v>1</v>
      </c>
      <c r="K134" s="20">
        <v>0</v>
      </c>
    </row>
    <row r="135" spans="1:11" ht="21" customHeight="1" x14ac:dyDescent="0.25">
      <c r="A135" s="36"/>
      <c r="B135" s="63"/>
      <c r="C135" s="63"/>
      <c r="D135" s="40"/>
      <c r="E135" s="94" t="s">
        <v>380</v>
      </c>
      <c r="F135" s="9" t="s">
        <v>387</v>
      </c>
      <c r="G135" s="156">
        <v>14250</v>
      </c>
      <c r="H135" s="157"/>
      <c r="I135" s="20">
        <v>14233.5</v>
      </c>
      <c r="J135" s="21">
        <f>I135/G135</f>
        <v>0.99884210526315786</v>
      </c>
      <c r="K135" s="20">
        <v>0</v>
      </c>
    </row>
    <row r="136" spans="1:11" ht="58.2" customHeight="1" x14ac:dyDescent="0.25">
      <c r="A136" s="36"/>
      <c r="B136" s="63"/>
      <c r="C136" s="63"/>
      <c r="D136" s="40"/>
      <c r="E136" s="94" t="s">
        <v>412</v>
      </c>
      <c r="F136" s="19" t="s">
        <v>413</v>
      </c>
      <c r="G136" s="156">
        <v>445000</v>
      </c>
      <c r="H136" s="157" t="s">
        <v>73</v>
      </c>
      <c r="I136" s="20">
        <v>445000</v>
      </c>
      <c r="J136" s="21">
        <f>I136/G136</f>
        <v>1</v>
      </c>
      <c r="K136" s="20">
        <v>0</v>
      </c>
    </row>
    <row r="137" spans="1:11" ht="13.2" customHeight="1" x14ac:dyDescent="0.25">
      <c r="A137" s="36"/>
      <c r="B137" s="94"/>
      <c r="C137" s="315" t="s">
        <v>280</v>
      </c>
      <c r="D137" s="315"/>
      <c r="E137" s="25"/>
      <c r="F137" s="70" t="s">
        <v>281</v>
      </c>
      <c r="G137" s="159">
        <f>SUM(G138:G138)</f>
        <v>1000</v>
      </c>
      <c r="H137" s="159"/>
      <c r="I137" s="31">
        <f>SUM(I138:I138)</f>
        <v>861.25</v>
      </c>
      <c r="J137" s="27">
        <f t="shared" si="17"/>
        <v>0.86124999999999996</v>
      </c>
      <c r="K137" s="31">
        <v>0</v>
      </c>
    </row>
    <row r="138" spans="1:11" ht="24.6" customHeight="1" x14ac:dyDescent="0.25">
      <c r="A138" s="36"/>
      <c r="B138" s="94"/>
      <c r="C138" s="94"/>
      <c r="D138" s="94"/>
      <c r="E138" s="79" t="s">
        <v>54</v>
      </c>
      <c r="F138" s="80" t="s">
        <v>55</v>
      </c>
      <c r="G138" s="156">
        <v>1000</v>
      </c>
      <c r="H138" s="160"/>
      <c r="I138" s="20">
        <v>861.25</v>
      </c>
      <c r="J138" s="21">
        <f t="shared" si="17"/>
        <v>0.86124999999999996</v>
      </c>
      <c r="K138" s="20">
        <v>0</v>
      </c>
    </row>
    <row r="139" spans="1:11" ht="12.6" customHeight="1" x14ac:dyDescent="0.25">
      <c r="A139" s="36"/>
      <c r="B139" s="69"/>
      <c r="C139" s="211" t="s">
        <v>360</v>
      </c>
      <c r="D139" s="212"/>
      <c r="E139" s="215"/>
      <c r="F139" s="216" t="s">
        <v>361</v>
      </c>
      <c r="G139" s="217">
        <f>SUM(G140)</f>
        <v>3825.35</v>
      </c>
      <c r="H139" s="217">
        <f t="shared" ref="H139:I139" si="18">SUM(H140)</f>
        <v>0</v>
      </c>
      <c r="I139" s="217">
        <f t="shared" si="18"/>
        <v>3825.35</v>
      </c>
      <c r="J139" s="27">
        <f t="shared" si="17"/>
        <v>1</v>
      </c>
      <c r="K139" s="31">
        <v>0</v>
      </c>
    </row>
    <row r="140" spans="1:11" ht="16.8" customHeight="1" x14ac:dyDescent="0.25">
      <c r="A140" s="36"/>
      <c r="B140" s="69"/>
      <c r="C140" s="226"/>
      <c r="D140" s="94"/>
      <c r="E140" s="79" t="s">
        <v>24</v>
      </c>
      <c r="F140" s="80" t="s">
        <v>25</v>
      </c>
      <c r="G140" s="156">
        <v>3825.35</v>
      </c>
      <c r="H140" s="160"/>
      <c r="I140" s="20">
        <v>3825.35</v>
      </c>
      <c r="J140" s="21">
        <f>SUM(I140/G140)</f>
        <v>1</v>
      </c>
      <c r="K140" s="20">
        <v>0</v>
      </c>
    </row>
    <row r="141" spans="1:11" ht="12.6" customHeight="1" x14ac:dyDescent="0.25">
      <c r="A141" s="36"/>
      <c r="B141" s="69"/>
      <c r="C141" s="93" t="s">
        <v>368</v>
      </c>
      <c r="D141" s="93"/>
      <c r="E141" s="227"/>
      <c r="F141" s="81" t="s">
        <v>20</v>
      </c>
      <c r="G141" s="159">
        <f>SUM(G142:G146)</f>
        <v>5988.8099999999995</v>
      </c>
      <c r="H141" s="159" t="e">
        <f>SUM(#REF!+#REF!)</f>
        <v>#REF!</v>
      </c>
      <c r="I141" s="159">
        <f>SUM(I142:I146)</f>
        <v>5988.8099999999995</v>
      </c>
      <c r="J141" s="27">
        <f t="shared" ref="J141" si="19">SUM(I141/G141)</f>
        <v>1</v>
      </c>
      <c r="K141" s="31">
        <v>0</v>
      </c>
    </row>
    <row r="142" spans="1:11" ht="12.6" customHeight="1" x14ac:dyDescent="0.25">
      <c r="A142" s="36"/>
      <c r="B142" s="69"/>
      <c r="C142" s="258"/>
      <c r="D142" s="103"/>
      <c r="E142" s="259" t="s">
        <v>26</v>
      </c>
      <c r="F142" s="291" t="s">
        <v>27</v>
      </c>
      <c r="G142" s="177">
        <v>1230</v>
      </c>
      <c r="H142" s="172"/>
      <c r="I142" s="7">
        <v>1230</v>
      </c>
      <c r="J142" s="21">
        <v>1</v>
      </c>
      <c r="K142" s="20">
        <v>0</v>
      </c>
    </row>
    <row r="143" spans="1:11" ht="22.2" customHeight="1" x14ac:dyDescent="0.25">
      <c r="A143" s="36"/>
      <c r="B143" s="69"/>
      <c r="C143" s="258"/>
      <c r="D143" s="103"/>
      <c r="E143" s="290" t="s">
        <v>414</v>
      </c>
      <c r="F143" s="292" t="s">
        <v>415</v>
      </c>
      <c r="G143" s="293">
        <v>3036.72</v>
      </c>
      <c r="H143" s="172"/>
      <c r="I143" s="7">
        <v>3036.72</v>
      </c>
      <c r="J143" s="21">
        <v>1</v>
      </c>
      <c r="K143" s="20">
        <v>0</v>
      </c>
    </row>
    <row r="144" spans="1:11" ht="42" customHeight="1" x14ac:dyDescent="0.25">
      <c r="A144" s="36"/>
      <c r="B144" s="69"/>
      <c r="C144" s="258"/>
      <c r="D144" s="103"/>
      <c r="E144" s="290" t="s">
        <v>416</v>
      </c>
      <c r="F144" s="292" t="s">
        <v>417</v>
      </c>
      <c r="G144" s="293">
        <v>1683.17</v>
      </c>
      <c r="H144" s="172"/>
      <c r="I144" s="7">
        <v>1683.17</v>
      </c>
      <c r="J144" s="21">
        <v>1</v>
      </c>
      <c r="K144" s="20">
        <v>0</v>
      </c>
    </row>
    <row r="145" spans="1:11" ht="36.6" customHeight="1" x14ac:dyDescent="0.25">
      <c r="A145" s="36"/>
      <c r="B145" s="69"/>
      <c r="C145" s="258"/>
      <c r="D145" s="103"/>
      <c r="E145" s="290" t="s">
        <v>418</v>
      </c>
      <c r="F145" s="292" t="s">
        <v>419</v>
      </c>
      <c r="G145" s="293">
        <v>38.92</v>
      </c>
      <c r="H145" s="172"/>
      <c r="I145" s="7">
        <v>38.92</v>
      </c>
      <c r="J145" s="21">
        <v>1</v>
      </c>
      <c r="K145" s="20">
        <v>0</v>
      </c>
    </row>
    <row r="146" spans="1:11" ht="20.399999999999999" customHeight="1" x14ac:dyDescent="0.25">
      <c r="A146" s="36"/>
      <c r="B146" s="42" t="s">
        <v>196</v>
      </c>
      <c r="C146" s="42" t="s">
        <v>197</v>
      </c>
      <c r="D146" s="42"/>
      <c r="E146" s="42" t="s">
        <v>198</v>
      </c>
      <c r="F146" s="42" t="s">
        <v>199</v>
      </c>
      <c r="G146" s="42" t="s">
        <v>200</v>
      </c>
      <c r="H146" s="42"/>
      <c r="I146" s="42" t="s">
        <v>201</v>
      </c>
      <c r="J146" s="42" t="s">
        <v>202</v>
      </c>
      <c r="K146" s="42" t="s">
        <v>203</v>
      </c>
    </row>
    <row r="147" spans="1:11" ht="46.2" customHeight="1" thickBot="1" x14ac:dyDescent="0.3">
      <c r="A147" s="36"/>
      <c r="B147" s="99" t="s">
        <v>388</v>
      </c>
      <c r="C147" s="364"/>
      <c r="D147" s="364"/>
      <c r="E147" s="99"/>
      <c r="F147" s="45" t="s">
        <v>390</v>
      </c>
      <c r="G147" s="365">
        <f>SUM(G148)</f>
        <v>48</v>
      </c>
      <c r="H147" s="366"/>
      <c r="I147" s="10">
        <f>SUM(I148)</f>
        <v>48</v>
      </c>
      <c r="J147" s="46">
        <f t="shared" ref="J147:J148" si="20">I147/G147</f>
        <v>1</v>
      </c>
      <c r="K147" s="10">
        <f>K148</f>
        <v>0</v>
      </c>
    </row>
    <row r="148" spans="1:11" ht="46.2" customHeight="1" thickTop="1" x14ac:dyDescent="0.25">
      <c r="A148" s="36"/>
      <c r="B148" s="18"/>
      <c r="C148" s="315" t="s">
        <v>389</v>
      </c>
      <c r="D148" s="315"/>
      <c r="E148" s="25"/>
      <c r="F148" s="26" t="s">
        <v>391</v>
      </c>
      <c r="G148" s="317">
        <f>SUM(G149)</f>
        <v>48</v>
      </c>
      <c r="H148" s="318"/>
      <c r="I148" s="31">
        <f>SUM(I149)</f>
        <v>48</v>
      </c>
      <c r="J148" s="27">
        <f t="shared" si="20"/>
        <v>1</v>
      </c>
      <c r="K148" s="31">
        <v>0</v>
      </c>
    </row>
    <row r="149" spans="1:11" ht="13.8" customHeight="1" x14ac:dyDescent="0.25">
      <c r="A149" s="36"/>
      <c r="B149" s="18"/>
      <c r="C149" s="56"/>
      <c r="D149" s="56"/>
      <c r="E149" s="94" t="s">
        <v>104</v>
      </c>
      <c r="F149" s="19" t="s">
        <v>105</v>
      </c>
      <c r="G149" s="152">
        <v>48</v>
      </c>
      <c r="H149" s="155"/>
      <c r="I149" s="20">
        <v>48</v>
      </c>
      <c r="J149" s="21">
        <f>I149/G149</f>
        <v>1</v>
      </c>
      <c r="K149" s="20">
        <v>0</v>
      </c>
    </row>
    <row r="150" spans="1:11" ht="17.100000000000001" customHeight="1" thickBot="1" x14ac:dyDescent="0.3">
      <c r="A150" s="36"/>
      <c r="B150" s="213" t="s">
        <v>89</v>
      </c>
      <c r="C150" s="328"/>
      <c r="D150" s="329"/>
      <c r="E150" s="101"/>
      <c r="F150" s="89" t="s">
        <v>90</v>
      </c>
      <c r="G150" s="323">
        <f>SUM(G151)</f>
        <v>1490000</v>
      </c>
      <c r="H150" s="324"/>
      <c r="I150" s="14">
        <f>SUM(I151)</f>
        <v>1486691</v>
      </c>
      <c r="J150" s="17">
        <f t="shared" si="17"/>
        <v>0.9977791946308725</v>
      </c>
      <c r="K150" s="14">
        <v>0</v>
      </c>
    </row>
    <row r="151" spans="1:11" ht="44.4" customHeight="1" thickTop="1" x14ac:dyDescent="0.25">
      <c r="A151" s="36"/>
      <c r="B151" s="18"/>
      <c r="C151" s="316" t="s">
        <v>91</v>
      </c>
      <c r="D151" s="316"/>
      <c r="E151" s="37"/>
      <c r="F151" s="38" t="s">
        <v>373</v>
      </c>
      <c r="G151" s="321">
        <v>1490000</v>
      </c>
      <c r="H151" s="322"/>
      <c r="I151" s="13">
        <v>1486691</v>
      </c>
      <c r="J151" s="39">
        <f t="shared" si="17"/>
        <v>0.9977791946308725</v>
      </c>
      <c r="K151" s="13">
        <v>0</v>
      </c>
    </row>
    <row r="152" spans="1:11" ht="48" customHeight="1" x14ac:dyDescent="0.25">
      <c r="A152" s="36"/>
      <c r="B152" s="94"/>
      <c r="C152" s="312"/>
      <c r="D152" s="312"/>
      <c r="E152" s="28" t="s">
        <v>92</v>
      </c>
      <c r="F152" s="29" t="s">
        <v>93</v>
      </c>
      <c r="G152" s="313">
        <v>1490000</v>
      </c>
      <c r="H152" s="314"/>
      <c r="I152" s="12">
        <v>1486691</v>
      </c>
      <c r="J152" s="30">
        <f t="shared" si="17"/>
        <v>0.9977791946308725</v>
      </c>
      <c r="K152" s="20">
        <v>0</v>
      </c>
    </row>
    <row r="153" spans="1:11" ht="17.100000000000001" customHeight="1" thickBot="1" x14ac:dyDescent="0.3">
      <c r="A153" s="36"/>
      <c r="B153" s="95" t="s">
        <v>94</v>
      </c>
      <c r="C153" s="330"/>
      <c r="D153" s="330"/>
      <c r="E153" s="95"/>
      <c r="F153" s="16" t="s">
        <v>95</v>
      </c>
      <c r="G153" s="323">
        <f>SUM(G154+G156)</f>
        <v>1238690.3400000001</v>
      </c>
      <c r="H153" s="333"/>
      <c r="I153" s="14">
        <f>SUM(I156+I154)</f>
        <v>1036498.86</v>
      </c>
      <c r="J153" s="17">
        <f t="shared" si="17"/>
        <v>0.83676995495096851</v>
      </c>
      <c r="K153" s="14">
        <v>0</v>
      </c>
    </row>
    <row r="154" spans="1:11" ht="17.100000000000001" customHeight="1" thickTop="1" x14ac:dyDescent="0.25">
      <c r="A154" s="36"/>
      <c r="B154" s="102"/>
      <c r="C154" s="66" t="s">
        <v>420</v>
      </c>
      <c r="D154" s="66"/>
      <c r="E154" s="66"/>
      <c r="F154" s="67" t="s">
        <v>421</v>
      </c>
      <c r="G154" s="185">
        <v>1036498.86</v>
      </c>
      <c r="H154" s="280"/>
      <c r="I154" s="51">
        <v>1036498.86</v>
      </c>
      <c r="J154" s="108">
        <v>1</v>
      </c>
      <c r="K154" s="51">
        <v>0</v>
      </c>
    </row>
    <row r="155" spans="1:11" ht="46.2" customHeight="1" x14ac:dyDescent="0.25">
      <c r="A155" s="36"/>
      <c r="B155" s="102"/>
      <c r="C155" s="253"/>
      <c r="D155" s="253"/>
      <c r="E155" s="253" t="s">
        <v>422</v>
      </c>
      <c r="F155" s="254" t="s">
        <v>423</v>
      </c>
      <c r="G155" s="255">
        <v>1036498.86</v>
      </c>
      <c r="H155" s="256"/>
      <c r="I155" s="11">
        <v>1036498.86</v>
      </c>
      <c r="J155" s="30">
        <v>1</v>
      </c>
      <c r="K155" s="11">
        <v>0</v>
      </c>
    </row>
    <row r="156" spans="1:11" ht="17.100000000000001" customHeight="1" x14ac:dyDescent="0.25">
      <c r="A156" s="36"/>
      <c r="B156" s="18"/>
      <c r="C156" s="316" t="s">
        <v>96</v>
      </c>
      <c r="D156" s="316"/>
      <c r="E156" s="37"/>
      <c r="F156" s="38" t="s">
        <v>97</v>
      </c>
      <c r="G156" s="321">
        <f>SUM(G157)</f>
        <v>202191.48</v>
      </c>
      <c r="H156" s="322"/>
      <c r="I156" s="13">
        <f>SUM(I157)</f>
        <v>0</v>
      </c>
      <c r="J156" s="39">
        <f t="shared" si="17"/>
        <v>0</v>
      </c>
      <c r="K156" s="13">
        <v>0</v>
      </c>
    </row>
    <row r="157" spans="1:11" ht="13.8" customHeight="1" x14ac:dyDescent="0.25">
      <c r="A157" s="36"/>
      <c r="B157" s="94"/>
      <c r="C157" s="312"/>
      <c r="D157" s="312"/>
      <c r="E157" s="28" t="s">
        <v>98</v>
      </c>
      <c r="F157" s="29" t="s">
        <v>99</v>
      </c>
      <c r="G157" s="331">
        <v>202191.48</v>
      </c>
      <c r="H157" s="332"/>
      <c r="I157" s="11">
        <v>0</v>
      </c>
      <c r="J157" s="30">
        <f t="shared" si="17"/>
        <v>0</v>
      </c>
      <c r="K157" s="12">
        <v>0</v>
      </c>
    </row>
    <row r="158" spans="1:11" ht="17.100000000000001" customHeight="1" thickBot="1" x14ac:dyDescent="0.3">
      <c r="A158" s="36"/>
      <c r="B158" s="98" t="s">
        <v>100</v>
      </c>
      <c r="C158" s="334"/>
      <c r="D158" s="334"/>
      <c r="E158" s="98"/>
      <c r="F158" s="57" t="s">
        <v>101</v>
      </c>
      <c r="G158" s="325">
        <f>SUM(G263+G260+G248+G235+G228+G224+G193+G184+G159+G215)</f>
        <v>20596362.300000001</v>
      </c>
      <c r="H158" s="326"/>
      <c r="I158" s="263">
        <f>SUM(I263+I260+I248+I235+I228+I224+I215+I193+I184+I159)</f>
        <v>20138212.960000001</v>
      </c>
      <c r="J158" s="59">
        <f t="shared" si="17"/>
        <v>0.97775581273397971</v>
      </c>
      <c r="K158" s="305">
        <f>SUM(K263+K260+K248+K235+K228+K224+K215+K193+K184+K159)</f>
        <v>1518492.8599999999</v>
      </c>
    </row>
    <row r="159" spans="1:11" ht="14.4" customHeight="1" thickTop="1" x14ac:dyDescent="0.25">
      <c r="A159" s="36"/>
      <c r="B159" s="18"/>
      <c r="C159" s="316" t="s">
        <v>102</v>
      </c>
      <c r="D159" s="316"/>
      <c r="E159" s="37"/>
      <c r="F159" s="38" t="s">
        <v>103</v>
      </c>
      <c r="G159" s="321">
        <f>SUM(G160+G161+G162+G163+G164+G165+G166+G167+G168+G169+G170+G171+G172+G173+G174+G175+G176+G177+G179+G180+G181+G182+G183)</f>
        <v>13956628.26</v>
      </c>
      <c r="H159" s="322"/>
      <c r="I159" s="13">
        <f>SUM(I160+I161+I162+I163+I164+I165+I166+I167+I168+I169+I170+I171+I172+I173+I174+I175+I176+I177+I179+I180+I181+I182+I183)</f>
        <v>13795102.840000002</v>
      </c>
      <c r="J159" s="39">
        <f t="shared" si="17"/>
        <v>0.98842661587090253</v>
      </c>
      <c r="K159" s="51">
        <f>SUM(K160+K161+K162+K163+K164+K165+K166+K168+K171+K173+K176+K180+K181+K182)</f>
        <v>1168281.5</v>
      </c>
    </row>
    <row r="160" spans="1:11" ht="21" customHeight="1" x14ac:dyDescent="0.25">
      <c r="A160" s="36"/>
      <c r="B160" s="94"/>
      <c r="C160" s="312"/>
      <c r="D160" s="312"/>
      <c r="E160" s="32" t="s">
        <v>62</v>
      </c>
      <c r="F160" s="33" t="s">
        <v>63</v>
      </c>
      <c r="G160" s="146">
        <v>579165.80000000005</v>
      </c>
      <c r="H160" s="157" t="s">
        <v>216</v>
      </c>
      <c r="I160" s="34">
        <v>579159.12</v>
      </c>
      <c r="J160" s="35">
        <v>0.999</v>
      </c>
      <c r="K160" s="20">
        <v>10442.15</v>
      </c>
    </row>
    <row r="161" spans="1:11" ht="17.100000000000001" customHeight="1" x14ac:dyDescent="0.25">
      <c r="A161" s="36"/>
      <c r="B161" s="94"/>
      <c r="C161" s="312"/>
      <c r="D161" s="312"/>
      <c r="E161" s="94" t="s">
        <v>5</v>
      </c>
      <c r="F161" s="19" t="s">
        <v>6</v>
      </c>
      <c r="G161" s="143">
        <v>1602359.75</v>
      </c>
      <c r="H161" s="161" t="s">
        <v>217</v>
      </c>
      <c r="I161" s="20">
        <v>1602359.75</v>
      </c>
      <c r="J161" s="21">
        <f t="shared" si="17"/>
        <v>1</v>
      </c>
      <c r="K161" s="20">
        <v>29402.84</v>
      </c>
    </row>
    <row r="162" spans="1:11" ht="17.100000000000001" customHeight="1" x14ac:dyDescent="0.25">
      <c r="A162" s="36"/>
      <c r="B162" s="94"/>
      <c r="C162" s="312"/>
      <c r="D162" s="312"/>
      <c r="E162" s="94" t="s">
        <v>7</v>
      </c>
      <c r="F162" s="19" t="s">
        <v>8</v>
      </c>
      <c r="G162" s="143">
        <v>128435.09</v>
      </c>
      <c r="H162" s="157" t="s">
        <v>218</v>
      </c>
      <c r="I162" s="20">
        <v>128435.09</v>
      </c>
      <c r="J162" s="21">
        <f t="shared" si="17"/>
        <v>1</v>
      </c>
      <c r="K162" s="20">
        <v>106940.58</v>
      </c>
    </row>
    <row r="163" spans="1:11" ht="17.100000000000001" customHeight="1" x14ac:dyDescent="0.25">
      <c r="A163" s="36"/>
      <c r="B163" s="94"/>
      <c r="C163" s="312"/>
      <c r="D163" s="312"/>
      <c r="E163" s="94" t="s">
        <v>9</v>
      </c>
      <c r="F163" s="19" t="s">
        <v>10</v>
      </c>
      <c r="G163" s="143">
        <v>1648692.39</v>
      </c>
      <c r="H163" s="157" t="s">
        <v>219</v>
      </c>
      <c r="I163" s="20">
        <v>1644323.93</v>
      </c>
      <c r="J163" s="21">
        <f t="shared" si="17"/>
        <v>0.99735034866024952</v>
      </c>
      <c r="K163" s="20">
        <v>224757.71</v>
      </c>
    </row>
    <row r="164" spans="1:11" ht="24.6" customHeight="1" x14ac:dyDescent="0.25">
      <c r="A164" s="36"/>
      <c r="B164" s="94"/>
      <c r="C164" s="312"/>
      <c r="D164" s="312"/>
      <c r="E164" s="94" t="s">
        <v>21</v>
      </c>
      <c r="F164" s="19" t="s">
        <v>365</v>
      </c>
      <c r="G164" s="143">
        <v>151427.19</v>
      </c>
      <c r="H164" s="157" t="s">
        <v>220</v>
      </c>
      <c r="I164" s="20">
        <v>151427.19</v>
      </c>
      <c r="J164" s="21">
        <f t="shared" si="17"/>
        <v>1</v>
      </c>
      <c r="K164" s="20">
        <v>20559.05</v>
      </c>
    </row>
    <row r="165" spans="1:11" ht="16.2" customHeight="1" x14ac:dyDescent="0.25">
      <c r="A165" s="36"/>
      <c r="B165" s="94"/>
      <c r="C165" s="94"/>
      <c r="D165" s="94"/>
      <c r="E165" s="94" t="s">
        <v>22</v>
      </c>
      <c r="F165" s="43" t="s">
        <v>23</v>
      </c>
      <c r="G165" s="143">
        <v>28794.73</v>
      </c>
      <c r="H165" s="161"/>
      <c r="I165" s="20">
        <v>26694.73</v>
      </c>
      <c r="J165" s="21">
        <f t="shared" si="17"/>
        <v>0.92706998815408237</v>
      </c>
      <c r="K165" s="20">
        <v>2100</v>
      </c>
    </row>
    <row r="166" spans="1:11" ht="16.2" customHeight="1" x14ac:dyDescent="0.25">
      <c r="A166" s="36"/>
      <c r="B166" s="94"/>
      <c r="C166" s="94"/>
      <c r="D166" s="94"/>
      <c r="E166" s="94" t="s">
        <v>24</v>
      </c>
      <c r="F166" s="19" t="s">
        <v>25</v>
      </c>
      <c r="G166" s="143">
        <v>687400.23</v>
      </c>
      <c r="H166" s="161"/>
      <c r="I166" s="20">
        <v>632324.15</v>
      </c>
      <c r="J166" s="21">
        <f t="shared" si="17"/>
        <v>0.91987771083521463</v>
      </c>
      <c r="K166" s="20">
        <v>31596.28</v>
      </c>
    </row>
    <row r="167" spans="1:11" ht="17.100000000000001" customHeight="1" x14ac:dyDescent="0.25">
      <c r="A167" s="36"/>
      <c r="B167" s="94"/>
      <c r="C167" s="312"/>
      <c r="D167" s="312"/>
      <c r="E167" s="94" t="s">
        <v>333</v>
      </c>
      <c r="F167" s="19" t="s">
        <v>334</v>
      </c>
      <c r="G167" s="143">
        <v>259</v>
      </c>
      <c r="H167" s="161" t="s">
        <v>221</v>
      </c>
      <c r="I167" s="20">
        <v>259</v>
      </c>
      <c r="J167" s="21">
        <f t="shared" si="17"/>
        <v>1</v>
      </c>
      <c r="K167" s="20">
        <v>0</v>
      </c>
    </row>
    <row r="168" spans="1:11" ht="14.4" customHeight="1" x14ac:dyDescent="0.25">
      <c r="A168" s="36"/>
      <c r="B168" s="94"/>
      <c r="C168" s="312"/>
      <c r="D168" s="312"/>
      <c r="E168" s="94" t="s">
        <v>68</v>
      </c>
      <c r="F168" s="19" t="s">
        <v>69</v>
      </c>
      <c r="G168" s="143">
        <v>174597.36</v>
      </c>
      <c r="H168" s="157" t="s">
        <v>222</v>
      </c>
      <c r="I168" s="20">
        <v>158235.21</v>
      </c>
      <c r="J168" s="21">
        <f t="shared" ref="J168:J183" si="21">I168/G168</f>
        <v>0.90628638371164383</v>
      </c>
      <c r="K168" s="20">
        <v>1293.22</v>
      </c>
    </row>
    <row r="169" spans="1:11" ht="14.4" customHeight="1" x14ac:dyDescent="0.25">
      <c r="A169" s="36"/>
      <c r="B169" s="94"/>
      <c r="C169" s="94"/>
      <c r="D169" s="94"/>
      <c r="E169" s="94" t="s">
        <v>46</v>
      </c>
      <c r="F169" s="19" t="s">
        <v>47</v>
      </c>
      <c r="G169" s="143">
        <v>615</v>
      </c>
      <c r="H169" s="157"/>
      <c r="I169" s="20">
        <v>615</v>
      </c>
      <c r="J169" s="21">
        <f t="shared" si="21"/>
        <v>1</v>
      </c>
      <c r="K169" s="20">
        <v>0</v>
      </c>
    </row>
    <row r="170" spans="1:11" ht="15.6" customHeight="1" x14ac:dyDescent="0.25">
      <c r="A170" s="36"/>
      <c r="B170" s="94"/>
      <c r="C170" s="312"/>
      <c r="D170" s="312"/>
      <c r="E170" s="94" t="s">
        <v>70</v>
      </c>
      <c r="F170" s="19" t="s">
        <v>71</v>
      </c>
      <c r="G170" s="143">
        <v>6473</v>
      </c>
      <c r="H170" s="157" t="s">
        <v>223</v>
      </c>
      <c r="I170" s="20">
        <v>6443</v>
      </c>
      <c r="J170" s="21">
        <f>I170/G170</f>
        <v>0.99536536381894025</v>
      </c>
      <c r="K170" s="20">
        <v>0</v>
      </c>
    </row>
    <row r="171" spans="1:11" ht="15.6" customHeight="1" x14ac:dyDescent="0.25">
      <c r="A171" s="36"/>
      <c r="B171" s="94"/>
      <c r="C171" s="312"/>
      <c r="D171" s="312"/>
      <c r="E171" s="94" t="s">
        <v>26</v>
      </c>
      <c r="F171" s="19" t="s">
        <v>27</v>
      </c>
      <c r="G171" s="143">
        <v>305012.18</v>
      </c>
      <c r="H171" s="157" t="s">
        <v>224</v>
      </c>
      <c r="I171" s="20">
        <v>242997.08</v>
      </c>
      <c r="J171" s="21">
        <f t="shared" si="21"/>
        <v>0.79667992274931443</v>
      </c>
      <c r="K171" s="20">
        <v>23606.5</v>
      </c>
    </row>
    <row r="172" spans="1:11" ht="25.5" customHeight="1" x14ac:dyDescent="0.25">
      <c r="A172" s="36"/>
      <c r="B172" s="94"/>
      <c r="C172" s="312"/>
      <c r="D172" s="312"/>
      <c r="E172" s="94" t="s">
        <v>72</v>
      </c>
      <c r="F172" s="9" t="s">
        <v>211</v>
      </c>
      <c r="G172" s="143">
        <v>12109.23</v>
      </c>
      <c r="H172" s="157" t="s">
        <v>225</v>
      </c>
      <c r="I172" s="20">
        <v>12109.23</v>
      </c>
      <c r="J172" s="21">
        <f t="shared" si="21"/>
        <v>1</v>
      </c>
      <c r="K172" s="20">
        <v>0</v>
      </c>
    </row>
    <row r="173" spans="1:11" ht="12" customHeight="1" x14ac:dyDescent="0.25">
      <c r="A173" s="36"/>
      <c r="B173" s="94"/>
      <c r="C173" s="312"/>
      <c r="D173" s="312"/>
      <c r="E173" s="94" t="s">
        <v>52</v>
      </c>
      <c r="F173" s="19" t="s">
        <v>53</v>
      </c>
      <c r="G173" s="143">
        <v>5905.79</v>
      </c>
      <c r="H173" s="157" t="s">
        <v>226</v>
      </c>
      <c r="I173" s="20">
        <v>5565.19</v>
      </c>
      <c r="J173" s="21">
        <f t="shared" si="21"/>
        <v>0.9423277834125493</v>
      </c>
      <c r="K173" s="20">
        <v>10.039999999999999</v>
      </c>
    </row>
    <row r="174" spans="1:11" ht="13.8" customHeight="1" x14ac:dyDescent="0.25">
      <c r="A174" s="36"/>
      <c r="B174" s="94"/>
      <c r="C174" s="312"/>
      <c r="D174" s="312"/>
      <c r="E174" s="94" t="s">
        <v>28</v>
      </c>
      <c r="F174" s="19" t="s">
        <v>29</v>
      </c>
      <c r="G174" s="143">
        <v>19011</v>
      </c>
      <c r="H174" s="157" t="s">
        <v>227</v>
      </c>
      <c r="I174" s="20">
        <v>19011</v>
      </c>
      <c r="J174" s="21">
        <f t="shared" si="21"/>
        <v>1</v>
      </c>
      <c r="K174" s="20">
        <v>0</v>
      </c>
    </row>
    <row r="175" spans="1:11" ht="24.75" customHeight="1" x14ac:dyDescent="0.25">
      <c r="A175" s="36"/>
      <c r="B175" s="94"/>
      <c r="C175" s="312"/>
      <c r="D175" s="312"/>
      <c r="E175" s="94" t="s">
        <v>11</v>
      </c>
      <c r="F175" s="19" t="s">
        <v>12</v>
      </c>
      <c r="G175" s="143">
        <v>550778.92000000004</v>
      </c>
      <c r="H175" s="157" t="s">
        <v>228</v>
      </c>
      <c r="I175" s="20">
        <v>550778.92000000004</v>
      </c>
      <c r="J175" s="21">
        <f t="shared" si="21"/>
        <v>1</v>
      </c>
      <c r="K175" s="20">
        <v>0</v>
      </c>
    </row>
    <row r="176" spans="1:11" ht="15" customHeight="1" x14ac:dyDescent="0.25">
      <c r="A176" s="36"/>
      <c r="B176" s="94"/>
      <c r="C176" s="94"/>
      <c r="D176" s="94"/>
      <c r="E176" s="94" t="s">
        <v>269</v>
      </c>
      <c r="F176" s="19" t="s">
        <v>270</v>
      </c>
      <c r="G176" s="143">
        <v>1000</v>
      </c>
      <c r="H176" s="157"/>
      <c r="I176" s="20">
        <v>755.38</v>
      </c>
      <c r="J176" s="21">
        <f t="shared" si="21"/>
        <v>0.75537999999999994</v>
      </c>
      <c r="K176" s="20">
        <v>667.45</v>
      </c>
    </row>
    <row r="177" spans="1:11" ht="12.6" customHeight="1" x14ac:dyDescent="0.25">
      <c r="A177" s="36"/>
      <c r="B177" s="94"/>
      <c r="C177" s="94"/>
      <c r="D177" s="94"/>
      <c r="E177" s="94" t="s">
        <v>104</v>
      </c>
      <c r="F177" s="19" t="s">
        <v>105</v>
      </c>
      <c r="G177" s="143">
        <v>6141.03</v>
      </c>
      <c r="H177" s="157"/>
      <c r="I177" s="20">
        <v>6141.03</v>
      </c>
      <c r="J177" s="21">
        <f t="shared" si="21"/>
        <v>1</v>
      </c>
      <c r="K177" s="20">
        <v>0</v>
      </c>
    </row>
    <row r="178" spans="1:11" ht="12.6" customHeight="1" x14ac:dyDescent="0.25">
      <c r="A178" s="36"/>
      <c r="B178" s="41" t="s">
        <v>196</v>
      </c>
      <c r="C178" s="41" t="s">
        <v>197</v>
      </c>
      <c r="D178" s="41"/>
      <c r="E178" s="41" t="s">
        <v>198</v>
      </c>
      <c r="F178" s="41" t="s">
        <v>199</v>
      </c>
      <c r="G178" s="55" t="s">
        <v>200</v>
      </c>
      <c r="H178" s="55"/>
      <c r="I178" s="42" t="s">
        <v>201</v>
      </c>
      <c r="J178" s="42" t="s">
        <v>202</v>
      </c>
      <c r="K178" s="42" t="s">
        <v>203</v>
      </c>
    </row>
    <row r="179" spans="1:11" ht="22.8" customHeight="1" x14ac:dyDescent="0.25">
      <c r="A179" s="36"/>
      <c r="B179" s="94"/>
      <c r="C179" s="94"/>
      <c r="D179" s="94"/>
      <c r="E179" s="94" t="s">
        <v>369</v>
      </c>
      <c r="F179" s="19" t="s">
        <v>370</v>
      </c>
      <c r="G179" s="143">
        <v>8955</v>
      </c>
      <c r="H179" s="157"/>
      <c r="I179" s="20">
        <v>8955</v>
      </c>
      <c r="J179" s="21">
        <f t="shared" si="21"/>
        <v>1</v>
      </c>
      <c r="K179" s="20">
        <v>0</v>
      </c>
    </row>
    <row r="180" spans="1:11" ht="23.4" customHeight="1" x14ac:dyDescent="0.25">
      <c r="A180" s="36"/>
      <c r="B180" s="94"/>
      <c r="C180" s="94"/>
      <c r="D180" s="94"/>
      <c r="E180" s="94" t="s">
        <v>367</v>
      </c>
      <c r="F180" s="19" t="s">
        <v>366</v>
      </c>
      <c r="G180" s="143">
        <v>7736.09</v>
      </c>
      <c r="H180" s="157"/>
      <c r="I180" s="20">
        <v>7736.09</v>
      </c>
      <c r="J180" s="21">
        <f t="shared" si="21"/>
        <v>1</v>
      </c>
      <c r="K180" s="20">
        <v>523.84</v>
      </c>
    </row>
    <row r="181" spans="1:11" ht="11.4" customHeight="1" x14ac:dyDescent="0.25">
      <c r="A181" s="36"/>
      <c r="B181" s="94"/>
      <c r="C181" s="94"/>
      <c r="D181" s="94"/>
      <c r="E181" s="94" t="s">
        <v>392</v>
      </c>
      <c r="F181" s="19" t="s">
        <v>394</v>
      </c>
      <c r="G181" s="143">
        <v>7270403.8099999996</v>
      </c>
      <c r="H181" s="157"/>
      <c r="I181" s="61">
        <v>7249422.0800000001</v>
      </c>
      <c r="J181" s="21">
        <f t="shared" si="21"/>
        <v>0.99711409014570274</v>
      </c>
      <c r="K181" s="20">
        <v>149768.88</v>
      </c>
    </row>
    <row r="182" spans="1:11" ht="23.4" customHeight="1" x14ac:dyDescent="0.25">
      <c r="A182" s="36"/>
      <c r="B182" s="94"/>
      <c r="C182" s="94"/>
      <c r="D182" s="94"/>
      <c r="E182" s="94" t="s">
        <v>393</v>
      </c>
      <c r="F182" s="19" t="s">
        <v>395</v>
      </c>
      <c r="G182" s="143">
        <v>621559.36</v>
      </c>
      <c r="H182" s="157"/>
      <c r="I182" s="61">
        <v>621559.36</v>
      </c>
      <c r="J182" s="21">
        <f t="shared" si="21"/>
        <v>1</v>
      </c>
      <c r="K182" s="20">
        <v>566612.96</v>
      </c>
    </row>
    <row r="183" spans="1:11" ht="20.399999999999999" customHeight="1" x14ac:dyDescent="0.25">
      <c r="A183" s="36"/>
      <c r="B183" s="94"/>
      <c r="C183" s="94"/>
      <c r="D183" s="94"/>
      <c r="E183" s="94" t="s">
        <v>17</v>
      </c>
      <c r="F183" s="19" t="s">
        <v>18</v>
      </c>
      <c r="G183" s="143">
        <v>139796.31</v>
      </c>
      <c r="H183" s="157"/>
      <c r="I183" s="61">
        <v>139796.31</v>
      </c>
      <c r="J183" s="21">
        <f t="shared" si="21"/>
        <v>1</v>
      </c>
      <c r="K183" s="12">
        <v>0</v>
      </c>
    </row>
    <row r="184" spans="1:11" ht="25.95" customHeight="1" x14ac:dyDescent="0.25">
      <c r="A184" s="36"/>
      <c r="B184" s="18"/>
      <c r="C184" s="315" t="s">
        <v>106</v>
      </c>
      <c r="D184" s="315"/>
      <c r="E184" s="25"/>
      <c r="F184" s="26" t="s">
        <v>107</v>
      </c>
      <c r="G184" s="144">
        <f>SUM(G185+G186+G187+G188+G189+G190+G191+G192)</f>
        <v>789957.78</v>
      </c>
      <c r="H184" s="144">
        <f>SUM(H185+H186+H187+H188+H189+H190+H191+H192)</f>
        <v>517054.81999999995</v>
      </c>
      <c r="I184" s="144">
        <f>SUM(I185+I186+I187+I188+I189+I190+I191+I192)</f>
        <v>784736.80999999994</v>
      </c>
      <c r="J184" s="27">
        <f>I184/G184</f>
        <v>0.99339082400074585</v>
      </c>
      <c r="K184" s="13">
        <f>SUM(K185+K186+K187+K188+K189+K190+K191+K192)</f>
        <v>54426.350000000006</v>
      </c>
    </row>
    <row r="185" spans="1:11" ht="21.75" customHeight="1" x14ac:dyDescent="0.25">
      <c r="A185" s="36"/>
      <c r="B185" s="94"/>
      <c r="C185" s="312"/>
      <c r="D185" s="312"/>
      <c r="E185" s="32" t="s">
        <v>62</v>
      </c>
      <c r="F185" s="33" t="s">
        <v>63</v>
      </c>
      <c r="G185" s="146">
        <v>37527.879999999997</v>
      </c>
      <c r="H185" s="157" t="s">
        <v>229</v>
      </c>
      <c r="I185" s="34">
        <v>37527.879999999997</v>
      </c>
      <c r="J185" s="35">
        <f>I185/G185</f>
        <v>1</v>
      </c>
      <c r="K185" s="20">
        <v>719.58</v>
      </c>
    </row>
    <row r="186" spans="1:11" ht="13.2" customHeight="1" x14ac:dyDescent="0.25">
      <c r="A186" s="36"/>
      <c r="B186" s="94"/>
      <c r="C186" s="312"/>
      <c r="D186" s="312"/>
      <c r="E186" s="94" t="s">
        <v>9</v>
      </c>
      <c r="F186" s="19" t="s">
        <v>10</v>
      </c>
      <c r="G186" s="143">
        <v>103462.5</v>
      </c>
      <c r="H186" s="157" t="s">
        <v>230</v>
      </c>
      <c r="I186" s="20">
        <v>103462.5</v>
      </c>
      <c r="J186" s="21">
        <f>I186/G186</f>
        <v>1</v>
      </c>
      <c r="K186" s="20">
        <v>10768.03</v>
      </c>
    </row>
    <row r="187" spans="1:11" ht="20.399999999999999" customHeight="1" x14ac:dyDescent="0.25">
      <c r="A187" s="36"/>
      <c r="B187" s="94"/>
      <c r="C187" s="312"/>
      <c r="D187" s="312"/>
      <c r="E187" s="94" t="s">
        <v>21</v>
      </c>
      <c r="F187" s="19" t="s">
        <v>365</v>
      </c>
      <c r="G187" s="143">
        <v>9047.24</v>
      </c>
      <c r="H187" s="157" t="s">
        <v>231</v>
      </c>
      <c r="I187" s="20">
        <v>9047.24</v>
      </c>
      <c r="J187" s="21">
        <f>I187/G187</f>
        <v>1</v>
      </c>
      <c r="K187" s="20">
        <v>1316.13</v>
      </c>
    </row>
    <row r="188" spans="1:11" ht="34.200000000000003" customHeight="1" x14ac:dyDescent="0.25">
      <c r="A188" s="36"/>
      <c r="B188" s="94"/>
      <c r="C188" s="312"/>
      <c r="D188" s="312"/>
      <c r="E188" s="94" t="s">
        <v>132</v>
      </c>
      <c r="F188" s="19" t="s">
        <v>133</v>
      </c>
      <c r="G188" s="143">
        <v>13427.52</v>
      </c>
      <c r="H188" s="157" t="s">
        <v>232</v>
      </c>
      <c r="I188" s="20">
        <v>8206.5499999999993</v>
      </c>
      <c r="J188" s="21">
        <f>I188/G188</f>
        <v>0.61117391744715321</v>
      </c>
      <c r="K188" s="20">
        <v>0</v>
      </c>
    </row>
    <row r="189" spans="1:11" ht="19.8" customHeight="1" x14ac:dyDescent="0.25">
      <c r="A189" s="36"/>
      <c r="B189" s="94"/>
      <c r="C189" s="312"/>
      <c r="D189" s="312"/>
      <c r="E189" s="94" t="s">
        <v>11</v>
      </c>
      <c r="F189" s="19" t="s">
        <v>12</v>
      </c>
      <c r="G189" s="143">
        <v>28020.25</v>
      </c>
      <c r="H189" s="157" t="s">
        <v>233</v>
      </c>
      <c r="I189" s="20">
        <v>28020.25</v>
      </c>
      <c r="J189" s="21">
        <f t="shared" ref="J189:J212" si="22">I189/G189</f>
        <v>1</v>
      </c>
      <c r="K189" s="20">
        <v>0</v>
      </c>
    </row>
    <row r="190" spans="1:11" ht="24" customHeight="1" x14ac:dyDescent="0.25">
      <c r="A190" s="36"/>
      <c r="B190" s="94"/>
      <c r="C190" s="312"/>
      <c r="D190" s="312"/>
      <c r="E190" s="94" t="s">
        <v>367</v>
      </c>
      <c r="F190" s="19" t="s">
        <v>366</v>
      </c>
      <c r="G190" s="143">
        <v>17.29</v>
      </c>
      <c r="H190" s="161" t="s">
        <v>234</v>
      </c>
      <c r="I190" s="20">
        <v>17.29</v>
      </c>
      <c r="J190" s="21">
        <f t="shared" si="22"/>
        <v>1</v>
      </c>
      <c r="K190" s="20">
        <v>4.03</v>
      </c>
    </row>
    <row r="191" spans="1:11" ht="11.4" customHeight="1" x14ac:dyDescent="0.25">
      <c r="A191" s="36"/>
      <c r="B191" s="94"/>
      <c r="C191" s="94"/>
      <c r="D191" s="94"/>
      <c r="E191" s="94" t="s">
        <v>392</v>
      </c>
      <c r="F191" s="19" t="s">
        <v>394</v>
      </c>
      <c r="G191" s="162">
        <v>552470.1</v>
      </c>
      <c r="H191" s="172"/>
      <c r="I191" s="20">
        <v>552470.1</v>
      </c>
      <c r="J191" s="125">
        <f t="shared" si="22"/>
        <v>1</v>
      </c>
      <c r="K191" s="20">
        <v>9234.65</v>
      </c>
    </row>
    <row r="192" spans="1:11" ht="24" customHeight="1" x14ac:dyDescent="0.25">
      <c r="A192" s="36"/>
      <c r="B192" s="94"/>
      <c r="C192" s="94"/>
      <c r="D192" s="94"/>
      <c r="E192" s="94" t="s">
        <v>393</v>
      </c>
      <c r="F192" s="19" t="s">
        <v>395</v>
      </c>
      <c r="G192" s="162">
        <v>45985</v>
      </c>
      <c r="H192" s="172"/>
      <c r="I192" s="12">
        <v>45985</v>
      </c>
      <c r="J192" s="21">
        <f t="shared" si="22"/>
        <v>1</v>
      </c>
      <c r="K192" s="12">
        <v>32383.93</v>
      </c>
    </row>
    <row r="193" spans="1:11" ht="17.100000000000001" customHeight="1" x14ac:dyDescent="0.25">
      <c r="A193" s="36"/>
      <c r="B193" s="18"/>
      <c r="C193" s="315" t="s">
        <v>108</v>
      </c>
      <c r="D193" s="315"/>
      <c r="E193" s="127"/>
      <c r="F193" s="133" t="s">
        <v>109</v>
      </c>
      <c r="G193" s="168">
        <f>SUM(G194:G212)</f>
        <v>1943279.6800000002</v>
      </c>
      <c r="H193" s="168" t="e">
        <f>SUM(H194+H195+H196+H197+H198+H199+H201+H203+H204+H205+H206+H207+H208+H209+H210+H212+H202+H213+H200+#REF!+#REF!)</f>
        <v>#REF!</v>
      </c>
      <c r="I193" s="168">
        <f>SUM(I194:I212)</f>
        <v>1911985.8299999998</v>
      </c>
      <c r="J193" s="27">
        <f t="shared" si="22"/>
        <v>0.98389637357809434</v>
      </c>
      <c r="K193" s="31">
        <f>SUM(K194:K212)</f>
        <v>128922.92000000001</v>
      </c>
    </row>
    <row r="194" spans="1:11" ht="21.75" customHeight="1" x14ac:dyDescent="0.25">
      <c r="A194" s="36"/>
      <c r="B194" s="18"/>
      <c r="C194" s="56"/>
      <c r="D194" s="132"/>
      <c r="E194" s="169" t="s">
        <v>347</v>
      </c>
      <c r="F194" s="131" t="s">
        <v>348</v>
      </c>
      <c r="G194" s="163">
        <v>230133</v>
      </c>
      <c r="H194" s="162"/>
      <c r="I194" s="54">
        <v>229978.75</v>
      </c>
      <c r="J194" s="21">
        <f>I194/G194</f>
        <v>0.99932973541386938</v>
      </c>
      <c r="K194" s="20">
        <v>0</v>
      </c>
    </row>
    <row r="195" spans="1:11" ht="22.2" customHeight="1" x14ac:dyDescent="0.25">
      <c r="A195" s="36"/>
      <c r="B195" s="94"/>
      <c r="C195" s="312"/>
      <c r="D195" s="327"/>
      <c r="E195" s="64" t="s">
        <v>62</v>
      </c>
      <c r="F195" s="43" t="s">
        <v>63</v>
      </c>
      <c r="G195" s="163">
        <v>37072.69</v>
      </c>
      <c r="H195" s="162" t="s">
        <v>282</v>
      </c>
      <c r="I195" s="54">
        <v>37072.69</v>
      </c>
      <c r="J195" s="21">
        <f t="shared" si="22"/>
        <v>1</v>
      </c>
      <c r="K195" s="20">
        <v>746.3</v>
      </c>
    </row>
    <row r="196" spans="1:11" ht="12.6" customHeight="1" x14ac:dyDescent="0.25">
      <c r="A196" s="36"/>
      <c r="B196" s="94"/>
      <c r="C196" s="312"/>
      <c r="D196" s="327"/>
      <c r="E196" s="64" t="s">
        <v>5</v>
      </c>
      <c r="F196" s="43" t="s">
        <v>6</v>
      </c>
      <c r="G196" s="163">
        <v>446239.72</v>
      </c>
      <c r="H196" s="164" t="s">
        <v>283</v>
      </c>
      <c r="I196" s="20">
        <v>446239.72</v>
      </c>
      <c r="J196" s="21">
        <f t="shared" si="22"/>
        <v>1</v>
      </c>
      <c r="K196" s="20">
        <v>8633.0300000000007</v>
      </c>
    </row>
    <row r="197" spans="1:11" ht="13.2" customHeight="1" x14ac:dyDescent="0.25">
      <c r="A197" s="36"/>
      <c r="B197" s="94"/>
      <c r="C197" s="312"/>
      <c r="D197" s="312"/>
      <c r="E197" s="94" t="s">
        <v>7</v>
      </c>
      <c r="F197" s="120" t="s">
        <v>8</v>
      </c>
      <c r="G197" s="163">
        <v>31912.14</v>
      </c>
      <c r="H197" s="165" t="s">
        <v>284</v>
      </c>
      <c r="I197" s="20">
        <v>31912.14</v>
      </c>
      <c r="J197" s="21">
        <f t="shared" si="22"/>
        <v>1</v>
      </c>
      <c r="K197" s="20">
        <v>35322.81</v>
      </c>
    </row>
    <row r="198" spans="1:11" ht="12.6" customHeight="1" x14ac:dyDescent="0.25">
      <c r="A198" s="36"/>
      <c r="B198" s="94"/>
      <c r="C198" s="312"/>
      <c r="D198" s="312"/>
      <c r="E198" s="94" t="s">
        <v>9</v>
      </c>
      <c r="F198" s="19" t="s">
        <v>10</v>
      </c>
      <c r="G198" s="143">
        <v>173584.19</v>
      </c>
      <c r="H198" s="145" t="s">
        <v>285</v>
      </c>
      <c r="I198" s="20">
        <v>172848.65</v>
      </c>
      <c r="J198" s="134">
        <f t="shared" si="22"/>
        <v>0.9957626325300708</v>
      </c>
      <c r="K198" s="20">
        <v>26730.58</v>
      </c>
    </row>
    <row r="199" spans="1:11" ht="23.4" customHeight="1" x14ac:dyDescent="0.25">
      <c r="A199" s="36"/>
      <c r="B199" s="94"/>
      <c r="C199" s="312"/>
      <c r="D199" s="312"/>
      <c r="E199" s="94" t="s">
        <v>21</v>
      </c>
      <c r="F199" s="19" t="s">
        <v>365</v>
      </c>
      <c r="G199" s="143">
        <v>17993.59</v>
      </c>
      <c r="H199" s="145" t="s">
        <v>286</v>
      </c>
      <c r="I199" s="20">
        <v>17993.59</v>
      </c>
      <c r="J199" s="21">
        <f t="shared" si="22"/>
        <v>1</v>
      </c>
      <c r="K199" s="20">
        <v>2859.92</v>
      </c>
    </row>
    <row r="200" spans="1:11" ht="13.2" customHeight="1" x14ac:dyDescent="0.25">
      <c r="A200" s="36"/>
      <c r="B200" s="94"/>
      <c r="C200" s="94"/>
      <c r="D200" s="94"/>
      <c r="E200" s="94" t="s">
        <v>22</v>
      </c>
      <c r="F200" s="43" t="s">
        <v>23</v>
      </c>
      <c r="G200" s="143">
        <v>4304</v>
      </c>
      <c r="H200" s="145"/>
      <c r="I200" s="20">
        <v>3954</v>
      </c>
      <c r="J200" s="21">
        <f t="shared" si="22"/>
        <v>0.91868029739776946</v>
      </c>
      <c r="K200" s="20">
        <v>350</v>
      </c>
    </row>
    <row r="201" spans="1:11" ht="13.2" customHeight="1" x14ac:dyDescent="0.25">
      <c r="A201" s="36"/>
      <c r="B201" s="94"/>
      <c r="C201" s="312"/>
      <c r="D201" s="312"/>
      <c r="E201" s="94" t="s">
        <v>24</v>
      </c>
      <c r="F201" s="19" t="s">
        <v>25</v>
      </c>
      <c r="G201" s="143">
        <v>81583.289999999994</v>
      </c>
      <c r="H201" s="145" t="s">
        <v>287</v>
      </c>
      <c r="I201" s="20">
        <v>78548.41</v>
      </c>
      <c r="J201" s="21">
        <f t="shared" si="22"/>
        <v>0.96280022538929244</v>
      </c>
      <c r="K201" s="20">
        <v>0</v>
      </c>
    </row>
    <row r="202" spans="1:11" ht="15" customHeight="1" x14ac:dyDescent="0.25">
      <c r="A202" s="36"/>
      <c r="B202" s="94"/>
      <c r="C202" s="94"/>
      <c r="D202" s="94"/>
      <c r="E202" s="94" t="s">
        <v>110</v>
      </c>
      <c r="F202" s="19" t="s">
        <v>111</v>
      </c>
      <c r="G202" s="143">
        <v>154257</v>
      </c>
      <c r="H202" s="146" t="s">
        <v>288</v>
      </c>
      <c r="I202" s="20">
        <v>132619.97</v>
      </c>
      <c r="J202" s="21">
        <f t="shared" ref="J202" si="23">I202/G202</f>
        <v>0.85973388565834941</v>
      </c>
      <c r="K202" s="20">
        <v>3230</v>
      </c>
    </row>
    <row r="203" spans="1:11" ht="13.8" customHeight="1" x14ac:dyDescent="0.25">
      <c r="A203" s="36"/>
      <c r="B203" s="94"/>
      <c r="C203" s="312"/>
      <c r="D203" s="312"/>
      <c r="E203" s="94" t="s">
        <v>68</v>
      </c>
      <c r="F203" s="19" t="s">
        <v>69</v>
      </c>
      <c r="G203" s="143">
        <v>42531.839999999997</v>
      </c>
      <c r="H203" s="145" t="s">
        <v>289</v>
      </c>
      <c r="I203" s="20">
        <v>42531.839999999997</v>
      </c>
      <c r="J203" s="21">
        <f t="shared" si="22"/>
        <v>1</v>
      </c>
      <c r="K203" s="20">
        <v>0</v>
      </c>
    </row>
    <row r="204" spans="1:11" ht="12.6" customHeight="1" x14ac:dyDescent="0.25">
      <c r="A204" s="36"/>
      <c r="B204" s="94"/>
      <c r="C204" s="312"/>
      <c r="D204" s="312"/>
      <c r="E204" s="94" t="s">
        <v>70</v>
      </c>
      <c r="F204" s="19" t="s">
        <v>71</v>
      </c>
      <c r="G204" s="143">
        <v>360</v>
      </c>
      <c r="H204" s="145" t="s">
        <v>139</v>
      </c>
      <c r="I204" s="20">
        <v>360</v>
      </c>
      <c r="J204" s="21">
        <f t="shared" si="22"/>
        <v>1</v>
      </c>
      <c r="K204" s="20">
        <v>0</v>
      </c>
    </row>
    <row r="205" spans="1:11" ht="13.2" customHeight="1" x14ac:dyDescent="0.25">
      <c r="A205" s="36"/>
      <c r="B205" s="94"/>
      <c r="C205" s="312"/>
      <c r="D205" s="312"/>
      <c r="E205" s="94" t="s">
        <v>26</v>
      </c>
      <c r="F205" s="19" t="s">
        <v>27</v>
      </c>
      <c r="G205" s="143">
        <v>69246</v>
      </c>
      <c r="H205" s="145" t="s">
        <v>290</v>
      </c>
      <c r="I205" s="20">
        <v>67608.77</v>
      </c>
      <c r="J205" s="21">
        <f t="shared" ref="J205" si="24">I205/G205</f>
        <v>0.97635632383097948</v>
      </c>
      <c r="K205" s="20">
        <v>0</v>
      </c>
    </row>
    <row r="206" spans="1:11" ht="34.5" customHeight="1" x14ac:dyDescent="0.25">
      <c r="A206" s="36"/>
      <c r="B206" s="94"/>
      <c r="C206" s="94"/>
      <c r="D206" s="94"/>
      <c r="E206" s="94" t="s">
        <v>132</v>
      </c>
      <c r="F206" s="19" t="s">
        <v>133</v>
      </c>
      <c r="G206" s="166">
        <v>47285.55</v>
      </c>
      <c r="H206" s="167" t="s">
        <v>186</v>
      </c>
      <c r="I206" s="20">
        <v>47285.55</v>
      </c>
      <c r="J206" s="21">
        <f t="shared" si="22"/>
        <v>1</v>
      </c>
      <c r="K206" s="20">
        <v>0</v>
      </c>
    </row>
    <row r="207" spans="1:11" ht="26.25" customHeight="1" x14ac:dyDescent="0.25">
      <c r="A207" s="36"/>
      <c r="B207" s="94"/>
      <c r="C207" s="312"/>
      <c r="D207" s="312"/>
      <c r="E207" s="94" t="s">
        <v>72</v>
      </c>
      <c r="F207" s="9" t="s">
        <v>211</v>
      </c>
      <c r="G207" s="143">
        <v>1767.67</v>
      </c>
      <c r="H207" s="145" t="s">
        <v>291</v>
      </c>
      <c r="I207" s="20">
        <v>1767.67</v>
      </c>
      <c r="J207" s="21">
        <f t="shared" si="22"/>
        <v>1</v>
      </c>
      <c r="K207" s="20">
        <v>0</v>
      </c>
    </row>
    <row r="208" spans="1:11" ht="13.8" customHeight="1" x14ac:dyDescent="0.25">
      <c r="A208" s="36"/>
      <c r="B208" s="94"/>
      <c r="C208" s="312"/>
      <c r="D208" s="312"/>
      <c r="E208" s="94" t="s">
        <v>52</v>
      </c>
      <c r="F208" s="19" t="s">
        <v>53</v>
      </c>
      <c r="G208" s="143">
        <v>712.5</v>
      </c>
      <c r="H208" s="145" t="s">
        <v>292</v>
      </c>
      <c r="I208" s="20">
        <v>712.5</v>
      </c>
      <c r="J208" s="21">
        <f t="shared" si="22"/>
        <v>1</v>
      </c>
      <c r="K208" s="20">
        <v>0</v>
      </c>
    </row>
    <row r="209" spans="1:11" ht="13.2" customHeight="1" x14ac:dyDescent="0.25">
      <c r="A209" s="36"/>
      <c r="B209" s="94"/>
      <c r="C209" s="312"/>
      <c r="D209" s="312"/>
      <c r="E209" s="94" t="s">
        <v>28</v>
      </c>
      <c r="F209" s="19" t="s">
        <v>29</v>
      </c>
      <c r="G209" s="143">
        <v>2154</v>
      </c>
      <c r="H209" s="145" t="s">
        <v>293</v>
      </c>
      <c r="I209" s="20">
        <v>2154</v>
      </c>
      <c r="J209" s="21">
        <f t="shared" si="22"/>
        <v>1</v>
      </c>
      <c r="K209" s="20">
        <v>0</v>
      </c>
    </row>
    <row r="210" spans="1:11" ht="22.2" customHeight="1" x14ac:dyDescent="0.25">
      <c r="A210" s="36"/>
      <c r="B210" s="94"/>
      <c r="C210" s="312"/>
      <c r="D210" s="312"/>
      <c r="E210" s="94" t="s">
        <v>11</v>
      </c>
      <c r="F210" s="19" t="s">
        <v>12</v>
      </c>
      <c r="G210" s="143">
        <v>64135.23</v>
      </c>
      <c r="H210" s="145" t="s">
        <v>294</v>
      </c>
      <c r="I210" s="20">
        <v>64135.23</v>
      </c>
      <c r="J210" s="21">
        <f t="shared" si="22"/>
        <v>1</v>
      </c>
      <c r="K210" s="20">
        <v>0</v>
      </c>
    </row>
    <row r="211" spans="1:11" ht="26.25" customHeight="1" x14ac:dyDescent="0.25">
      <c r="A211" s="36"/>
      <c r="B211" s="94"/>
      <c r="C211" s="94"/>
      <c r="D211" s="94"/>
      <c r="E211" s="94" t="s">
        <v>392</v>
      </c>
      <c r="F211" s="19" t="s">
        <v>394</v>
      </c>
      <c r="G211" s="143">
        <v>497914.57</v>
      </c>
      <c r="H211" s="145"/>
      <c r="I211" s="20">
        <v>494169.65</v>
      </c>
      <c r="J211" s="21">
        <f t="shared" si="22"/>
        <v>0.99247879008641993</v>
      </c>
      <c r="K211" s="20">
        <v>11245.38</v>
      </c>
    </row>
    <row r="212" spans="1:11" ht="20.399999999999999" customHeight="1" x14ac:dyDescent="0.25">
      <c r="A212" s="36"/>
      <c r="B212" s="94"/>
      <c r="C212" s="94"/>
      <c r="D212" s="94"/>
      <c r="E212" s="79" t="s">
        <v>393</v>
      </c>
      <c r="F212" s="19" t="s">
        <v>395</v>
      </c>
      <c r="G212" s="143">
        <v>40092.699999999997</v>
      </c>
      <c r="H212" s="145" t="s">
        <v>139</v>
      </c>
      <c r="I212" s="20">
        <v>40092.699999999997</v>
      </c>
      <c r="J212" s="21">
        <f t="shared" si="22"/>
        <v>1</v>
      </c>
      <c r="K212" s="20">
        <v>39804.9</v>
      </c>
    </row>
    <row r="213" spans="1:11" ht="21" customHeight="1" x14ac:dyDescent="0.25">
      <c r="A213" s="36"/>
      <c r="B213" s="94"/>
      <c r="C213" s="94"/>
      <c r="D213" s="94"/>
      <c r="E213" s="79"/>
      <c r="F213" s="19"/>
      <c r="G213" s="143"/>
      <c r="H213" s="145"/>
      <c r="I213" s="20"/>
      <c r="J213" s="21"/>
      <c r="K213" s="20"/>
    </row>
    <row r="214" spans="1:11" ht="21" customHeight="1" x14ac:dyDescent="0.25">
      <c r="A214" s="36"/>
      <c r="B214" s="41" t="s">
        <v>196</v>
      </c>
      <c r="C214" s="41" t="s">
        <v>197</v>
      </c>
      <c r="D214" s="41"/>
      <c r="E214" s="41" t="s">
        <v>198</v>
      </c>
      <c r="F214" s="41" t="s">
        <v>199</v>
      </c>
      <c r="G214" s="55" t="s">
        <v>200</v>
      </c>
      <c r="H214" s="55"/>
      <c r="I214" s="42" t="s">
        <v>201</v>
      </c>
      <c r="J214" s="42" t="s">
        <v>202</v>
      </c>
      <c r="K214" s="42" t="s">
        <v>203</v>
      </c>
    </row>
    <row r="215" spans="1:11" ht="14.4" customHeight="1" x14ac:dyDescent="0.25">
      <c r="A215" s="36"/>
      <c r="B215" s="18"/>
      <c r="C215" s="315" t="s">
        <v>112</v>
      </c>
      <c r="D215" s="315"/>
      <c r="E215" s="25"/>
      <c r="F215" s="26" t="s">
        <v>113</v>
      </c>
      <c r="G215" s="144">
        <f>SUM(G216:G223)</f>
        <v>1291943.8599999999</v>
      </c>
      <c r="H215" s="144" t="e">
        <f>SUM(H216+H217+H218+H219+H220+H221+H222+H223+#REF!+#REF!)</f>
        <v>#REF!</v>
      </c>
      <c r="I215" s="144">
        <f>SUM(I216:I223)</f>
        <v>1235740.73</v>
      </c>
      <c r="J215" s="27">
        <f t="shared" ref="J215:J260" si="25">I215/G215</f>
        <v>0.95649723510431806</v>
      </c>
      <c r="K215" s="233">
        <f>SUM(K216:K223)</f>
        <v>61639.040000000001</v>
      </c>
    </row>
    <row r="216" spans="1:11" ht="17.100000000000001" customHeight="1" x14ac:dyDescent="0.25">
      <c r="A216" s="36"/>
      <c r="B216" s="94"/>
      <c r="C216" s="312"/>
      <c r="D216" s="312"/>
      <c r="E216" s="32" t="s">
        <v>5</v>
      </c>
      <c r="F216" s="33" t="s">
        <v>6</v>
      </c>
      <c r="G216" s="146">
        <v>331329.15999999997</v>
      </c>
      <c r="H216" s="145" t="s">
        <v>295</v>
      </c>
      <c r="I216" s="34">
        <v>326563.20000000001</v>
      </c>
      <c r="J216" s="35">
        <f t="shared" si="25"/>
        <v>0.98561563370999417</v>
      </c>
      <c r="K216" s="231">
        <v>7762.34</v>
      </c>
    </row>
    <row r="217" spans="1:11" ht="17.100000000000001" customHeight="1" x14ac:dyDescent="0.25">
      <c r="A217" s="36"/>
      <c r="B217" s="94"/>
      <c r="C217" s="312"/>
      <c r="D217" s="312"/>
      <c r="E217" s="94" t="s">
        <v>7</v>
      </c>
      <c r="F217" s="19" t="s">
        <v>8</v>
      </c>
      <c r="G217" s="143">
        <v>22364.31</v>
      </c>
      <c r="H217" s="145" t="s">
        <v>254</v>
      </c>
      <c r="I217" s="20">
        <v>22364.31</v>
      </c>
      <c r="J217" s="21">
        <f t="shared" si="25"/>
        <v>1</v>
      </c>
      <c r="K217" s="232">
        <v>22775.39</v>
      </c>
    </row>
    <row r="218" spans="1:11" ht="17.100000000000001" customHeight="1" x14ac:dyDescent="0.25">
      <c r="A218" s="36"/>
      <c r="B218" s="94"/>
      <c r="C218" s="312"/>
      <c r="D218" s="312"/>
      <c r="E218" s="94" t="s">
        <v>9</v>
      </c>
      <c r="F218" s="19" t="s">
        <v>10</v>
      </c>
      <c r="G218" s="143">
        <v>52051.88</v>
      </c>
      <c r="H218" s="145" t="s">
        <v>296</v>
      </c>
      <c r="I218" s="20">
        <v>47369.58</v>
      </c>
      <c r="J218" s="21">
        <f t="shared" si="25"/>
        <v>0.9100455161273715</v>
      </c>
      <c r="K218" s="232">
        <v>9159.5300000000007</v>
      </c>
    </row>
    <row r="219" spans="1:11" ht="27" customHeight="1" x14ac:dyDescent="0.25">
      <c r="A219" s="36"/>
      <c r="B219" s="94"/>
      <c r="C219" s="312"/>
      <c r="D219" s="312"/>
      <c r="E219" s="94" t="s">
        <v>21</v>
      </c>
      <c r="F219" s="19" t="s">
        <v>365</v>
      </c>
      <c r="G219" s="143">
        <v>8675.31</v>
      </c>
      <c r="H219" s="145" t="s">
        <v>144</v>
      </c>
      <c r="I219" s="20">
        <v>5115.16</v>
      </c>
      <c r="J219" s="21">
        <f t="shared" si="25"/>
        <v>0.58962273394264875</v>
      </c>
      <c r="K219" s="232">
        <v>1139.03</v>
      </c>
    </row>
    <row r="220" spans="1:11" ht="17.100000000000001" customHeight="1" x14ac:dyDescent="0.25">
      <c r="A220" s="36"/>
      <c r="B220" s="94"/>
      <c r="C220" s="312"/>
      <c r="D220" s="312"/>
      <c r="E220" s="94" t="s">
        <v>24</v>
      </c>
      <c r="F220" s="19" t="s">
        <v>25</v>
      </c>
      <c r="G220" s="143">
        <v>159500</v>
      </c>
      <c r="H220" s="145" t="s">
        <v>297</v>
      </c>
      <c r="I220" s="20">
        <v>135183.75</v>
      </c>
      <c r="J220" s="21">
        <f t="shared" si="25"/>
        <v>0.84754702194357368</v>
      </c>
      <c r="K220" s="232">
        <v>12002.75</v>
      </c>
    </row>
    <row r="221" spans="1:11" ht="17.100000000000001" customHeight="1" x14ac:dyDescent="0.25">
      <c r="A221" s="36"/>
      <c r="B221" s="94"/>
      <c r="C221" s="312"/>
      <c r="D221" s="312"/>
      <c r="E221" s="94" t="s">
        <v>26</v>
      </c>
      <c r="F221" s="19" t="s">
        <v>27</v>
      </c>
      <c r="G221" s="143">
        <v>700410.41</v>
      </c>
      <c r="H221" s="145" t="s">
        <v>298</v>
      </c>
      <c r="I221" s="20">
        <v>681531.94</v>
      </c>
      <c r="J221" s="21">
        <f t="shared" si="25"/>
        <v>0.97304655994476141</v>
      </c>
      <c r="K221" s="20">
        <v>8800</v>
      </c>
    </row>
    <row r="222" spans="1:11" ht="17.100000000000001" customHeight="1" x14ac:dyDescent="0.25">
      <c r="A222" s="36"/>
      <c r="B222" s="94"/>
      <c r="C222" s="312"/>
      <c r="D222" s="312"/>
      <c r="E222" s="94" t="s">
        <v>28</v>
      </c>
      <c r="F222" s="19" t="s">
        <v>29</v>
      </c>
      <c r="G222" s="143">
        <v>5972</v>
      </c>
      <c r="H222" s="145" t="s">
        <v>114</v>
      </c>
      <c r="I222" s="20">
        <v>5972</v>
      </c>
      <c r="J222" s="21">
        <f t="shared" si="25"/>
        <v>1</v>
      </c>
      <c r="K222" s="20">
        <v>0</v>
      </c>
    </row>
    <row r="223" spans="1:11" ht="23.25" customHeight="1" x14ac:dyDescent="0.25">
      <c r="A223" s="36"/>
      <c r="B223" s="94"/>
      <c r="C223" s="94"/>
      <c r="D223" s="94"/>
      <c r="E223" s="94" t="s">
        <v>11</v>
      </c>
      <c r="F223" s="19" t="s">
        <v>12</v>
      </c>
      <c r="G223" s="143">
        <v>11640.79</v>
      </c>
      <c r="H223" s="145" t="s">
        <v>268</v>
      </c>
      <c r="I223" s="20">
        <v>11640.79</v>
      </c>
      <c r="J223" s="21">
        <f t="shared" si="25"/>
        <v>1</v>
      </c>
      <c r="K223" s="20">
        <v>0</v>
      </c>
    </row>
    <row r="224" spans="1:11" ht="15.6" customHeight="1" x14ac:dyDescent="0.25">
      <c r="A224" s="36"/>
      <c r="B224" s="18"/>
      <c r="C224" s="315" t="s">
        <v>115</v>
      </c>
      <c r="D224" s="315"/>
      <c r="E224" s="25"/>
      <c r="F224" s="26" t="s">
        <v>116</v>
      </c>
      <c r="G224" s="144">
        <f>SUM(G225+G226+G227)</f>
        <v>71000</v>
      </c>
      <c r="H224" s="145" t="s">
        <v>299</v>
      </c>
      <c r="I224" s="31">
        <f>SUM(I225+I226+I227)</f>
        <v>43547.82</v>
      </c>
      <c r="J224" s="27">
        <f t="shared" si="25"/>
        <v>0.61334957746478869</v>
      </c>
      <c r="K224" s="31">
        <f>SUM(K225:K227)</f>
        <v>320</v>
      </c>
    </row>
    <row r="225" spans="1:11" ht="17.100000000000001" customHeight="1" x14ac:dyDescent="0.25">
      <c r="A225" s="36"/>
      <c r="B225" s="94"/>
      <c r="C225" s="312"/>
      <c r="D225" s="312"/>
      <c r="E225" s="94" t="s">
        <v>26</v>
      </c>
      <c r="F225" s="19" t="s">
        <v>27</v>
      </c>
      <c r="G225" s="143">
        <v>23000</v>
      </c>
      <c r="H225" s="145" t="s">
        <v>300</v>
      </c>
      <c r="I225" s="20">
        <v>10758.84</v>
      </c>
      <c r="J225" s="21">
        <f t="shared" si="25"/>
        <v>0.46777565217391304</v>
      </c>
      <c r="K225" s="20">
        <v>0</v>
      </c>
    </row>
    <row r="226" spans="1:11" ht="17.100000000000001" customHeight="1" x14ac:dyDescent="0.25">
      <c r="A226" s="36"/>
      <c r="B226" s="94"/>
      <c r="C226" s="312"/>
      <c r="D226" s="312"/>
      <c r="E226" s="94" t="s">
        <v>52</v>
      </c>
      <c r="F226" s="19" t="s">
        <v>53</v>
      </c>
      <c r="G226" s="143">
        <v>3000</v>
      </c>
      <c r="H226" s="145" t="s">
        <v>301</v>
      </c>
      <c r="I226" s="170">
        <v>139.97999999999999</v>
      </c>
      <c r="J226" s="21">
        <f t="shared" si="25"/>
        <v>4.6659999999999993E-2</v>
      </c>
      <c r="K226" s="20">
        <v>0</v>
      </c>
    </row>
    <row r="227" spans="1:11" ht="22.2" customHeight="1" x14ac:dyDescent="0.25">
      <c r="A227" s="36"/>
      <c r="B227" s="94"/>
      <c r="C227" s="94"/>
      <c r="D227" s="94"/>
      <c r="E227" s="77" t="s">
        <v>54</v>
      </c>
      <c r="F227" s="78" t="s">
        <v>55</v>
      </c>
      <c r="G227" s="147">
        <v>45000</v>
      </c>
      <c r="H227" s="145" t="s">
        <v>247</v>
      </c>
      <c r="I227" s="12">
        <v>32649</v>
      </c>
      <c r="J227" s="21">
        <f t="shared" si="25"/>
        <v>0.72553333333333336</v>
      </c>
      <c r="K227" s="12">
        <v>320</v>
      </c>
    </row>
    <row r="228" spans="1:11" ht="15.6" customHeight="1" x14ac:dyDescent="0.25">
      <c r="A228" s="36"/>
      <c r="B228" s="18"/>
      <c r="C228" s="315" t="s">
        <v>117</v>
      </c>
      <c r="D228" s="315"/>
      <c r="E228" s="25"/>
      <c r="F228" s="26" t="s">
        <v>118</v>
      </c>
      <c r="G228" s="144">
        <f>SUM(G229:G234)</f>
        <v>362569.87000000005</v>
      </c>
      <c r="H228" s="144" t="e">
        <f>SUM(H229+H230+H231+H232+H233+H234+#REF!+#REF!+#REF!+#REF!)</f>
        <v>#REF!</v>
      </c>
      <c r="I228" s="144">
        <f>SUM(I229:I234)</f>
        <v>347417.09</v>
      </c>
      <c r="J228" s="27">
        <f t="shared" si="25"/>
        <v>0.95820728291625545</v>
      </c>
      <c r="K228" s="31">
        <f>SUM(K229:K234)</f>
        <v>30011.02</v>
      </c>
    </row>
    <row r="229" spans="1:11" ht="17.100000000000001" customHeight="1" x14ac:dyDescent="0.25">
      <c r="A229" s="36"/>
      <c r="B229" s="94"/>
      <c r="C229" s="312"/>
      <c r="D229" s="312"/>
      <c r="E229" s="94" t="s">
        <v>5</v>
      </c>
      <c r="F229" s="19" t="s">
        <v>6</v>
      </c>
      <c r="G229" s="146">
        <v>145828.88</v>
      </c>
      <c r="H229" s="145" t="s">
        <v>302</v>
      </c>
      <c r="I229" s="20">
        <v>145828.88</v>
      </c>
      <c r="J229" s="21">
        <f t="shared" si="25"/>
        <v>1</v>
      </c>
      <c r="K229" s="20">
        <v>5408.19</v>
      </c>
    </row>
    <row r="230" spans="1:11" ht="17.100000000000001" customHeight="1" x14ac:dyDescent="0.25">
      <c r="A230" s="36"/>
      <c r="B230" s="94"/>
      <c r="C230" s="312"/>
      <c r="D230" s="312"/>
      <c r="E230" s="94" t="s">
        <v>7</v>
      </c>
      <c r="F230" s="19" t="s">
        <v>8</v>
      </c>
      <c r="G230" s="143">
        <v>9637.26</v>
      </c>
      <c r="H230" s="145" t="s">
        <v>303</v>
      </c>
      <c r="I230" s="20">
        <v>9637.26</v>
      </c>
      <c r="J230" s="21">
        <f t="shared" si="25"/>
        <v>1</v>
      </c>
      <c r="K230" s="20">
        <v>12236.73</v>
      </c>
    </row>
    <row r="231" spans="1:11" ht="17.100000000000001" customHeight="1" x14ac:dyDescent="0.25">
      <c r="A231" s="36"/>
      <c r="B231" s="94"/>
      <c r="C231" s="312"/>
      <c r="D231" s="312"/>
      <c r="E231" s="94" t="s">
        <v>9</v>
      </c>
      <c r="F231" s="19" t="s">
        <v>10</v>
      </c>
      <c r="G231" s="143">
        <v>21133.09</v>
      </c>
      <c r="H231" s="145" t="s">
        <v>304</v>
      </c>
      <c r="I231" s="20">
        <v>21133.09</v>
      </c>
      <c r="J231" s="21">
        <f t="shared" si="25"/>
        <v>1</v>
      </c>
      <c r="K231" s="20">
        <v>4080.52</v>
      </c>
    </row>
    <row r="232" spans="1:11" ht="24.6" customHeight="1" x14ac:dyDescent="0.25">
      <c r="A232" s="36"/>
      <c r="B232" s="94"/>
      <c r="C232" s="312"/>
      <c r="D232" s="312"/>
      <c r="E232" s="94" t="s">
        <v>21</v>
      </c>
      <c r="F232" s="19" t="s">
        <v>365</v>
      </c>
      <c r="G232" s="143">
        <v>852.95</v>
      </c>
      <c r="H232" s="145" t="s">
        <v>305</v>
      </c>
      <c r="I232" s="20">
        <v>852.95</v>
      </c>
      <c r="J232" s="21">
        <f t="shared" si="25"/>
        <v>1</v>
      </c>
      <c r="K232" s="20">
        <v>177.7</v>
      </c>
    </row>
    <row r="233" spans="1:11" ht="15" customHeight="1" x14ac:dyDescent="0.25">
      <c r="A233" s="36"/>
      <c r="B233" s="64"/>
      <c r="C233" s="63"/>
      <c r="D233" s="40"/>
      <c r="E233" s="94" t="s">
        <v>110</v>
      </c>
      <c r="F233" s="19" t="s">
        <v>111</v>
      </c>
      <c r="G233" s="143">
        <v>180406</v>
      </c>
      <c r="H233" s="145" t="s">
        <v>306</v>
      </c>
      <c r="I233" s="20">
        <v>165253.22</v>
      </c>
      <c r="J233" s="21">
        <f t="shared" si="25"/>
        <v>0.9160073390020288</v>
      </c>
      <c r="K233" s="20">
        <v>8107.88</v>
      </c>
    </row>
    <row r="234" spans="1:11" ht="27.75" customHeight="1" x14ac:dyDescent="0.25">
      <c r="A234" s="36"/>
      <c r="B234" s="64"/>
      <c r="C234" s="63"/>
      <c r="D234" s="40"/>
      <c r="E234" s="94" t="s">
        <v>11</v>
      </c>
      <c r="F234" s="19" t="s">
        <v>12</v>
      </c>
      <c r="G234" s="143">
        <v>4711.6899999999996</v>
      </c>
      <c r="H234" s="145" t="s">
        <v>307</v>
      </c>
      <c r="I234" s="20">
        <v>4711.6899999999996</v>
      </c>
      <c r="J234" s="21">
        <f t="shared" si="25"/>
        <v>1</v>
      </c>
      <c r="K234" s="20">
        <v>0</v>
      </c>
    </row>
    <row r="235" spans="1:11" ht="67.95" customHeight="1" x14ac:dyDescent="0.25">
      <c r="A235" s="36"/>
      <c r="B235" s="18"/>
      <c r="C235" s="315" t="s">
        <v>249</v>
      </c>
      <c r="D235" s="315"/>
      <c r="E235" s="25"/>
      <c r="F235" s="26" t="s">
        <v>248</v>
      </c>
      <c r="G235" s="317">
        <f>SUM(G236:G245)</f>
        <v>221584.66999999998</v>
      </c>
      <c r="H235" s="318"/>
      <c r="I235" s="31">
        <f>SUM(I236:I245)</f>
        <v>190954.12</v>
      </c>
      <c r="J235" s="27">
        <f t="shared" si="25"/>
        <v>0.86176593353682818</v>
      </c>
      <c r="K235" s="31">
        <f>SUM(K236:K245)</f>
        <v>9293.59</v>
      </c>
    </row>
    <row r="236" spans="1:11" ht="23.4" customHeight="1" x14ac:dyDescent="0.25">
      <c r="A236" s="36"/>
      <c r="B236" s="18"/>
      <c r="C236" s="56"/>
      <c r="D236" s="56"/>
      <c r="E236" s="72" t="s">
        <v>62</v>
      </c>
      <c r="F236" s="68" t="s">
        <v>63</v>
      </c>
      <c r="G236" s="152">
        <v>10494.1</v>
      </c>
      <c r="H236" s="155"/>
      <c r="I236" s="20">
        <v>8456.9599999999991</v>
      </c>
      <c r="J236" s="21">
        <f t="shared" si="25"/>
        <v>0.80587758835917311</v>
      </c>
      <c r="K236" s="20">
        <v>64.88</v>
      </c>
    </row>
    <row r="237" spans="1:11" ht="16.2" customHeight="1" x14ac:dyDescent="0.25">
      <c r="A237" s="36"/>
      <c r="B237" s="94"/>
      <c r="C237" s="312"/>
      <c r="D237" s="312"/>
      <c r="E237" s="94" t="s">
        <v>5</v>
      </c>
      <c r="F237" s="19" t="s">
        <v>6</v>
      </c>
      <c r="G237" s="143">
        <v>36481.199999999997</v>
      </c>
      <c r="H237" s="157" t="s">
        <v>236</v>
      </c>
      <c r="I237" s="20">
        <v>24648.99</v>
      </c>
      <c r="J237" s="21">
        <f t="shared" ref="J237:J238" si="26">I237/G237</f>
        <v>0.67566280714450189</v>
      </c>
      <c r="K237" s="20">
        <v>420.17</v>
      </c>
    </row>
    <row r="238" spans="1:11" ht="16.2" customHeight="1" x14ac:dyDescent="0.25">
      <c r="A238" s="36"/>
      <c r="B238" s="94"/>
      <c r="C238" s="94"/>
      <c r="D238" s="94"/>
      <c r="E238" s="94" t="s">
        <v>7</v>
      </c>
      <c r="F238" s="19" t="s">
        <v>8</v>
      </c>
      <c r="G238" s="143">
        <v>3441.83</v>
      </c>
      <c r="H238" s="145" t="s">
        <v>303</v>
      </c>
      <c r="I238" s="20">
        <v>3441.83</v>
      </c>
      <c r="J238" s="21">
        <f t="shared" si="26"/>
        <v>1</v>
      </c>
      <c r="K238" s="20">
        <v>2234.15</v>
      </c>
    </row>
    <row r="239" spans="1:11" ht="17.399999999999999" customHeight="1" x14ac:dyDescent="0.25">
      <c r="A239" s="36"/>
      <c r="B239" s="94"/>
      <c r="C239" s="94"/>
      <c r="D239" s="94"/>
      <c r="E239" s="94" t="s">
        <v>9</v>
      </c>
      <c r="F239" s="19" t="s">
        <v>10</v>
      </c>
      <c r="G239" s="171">
        <v>32230.89</v>
      </c>
      <c r="H239" s="157"/>
      <c r="I239" s="20">
        <v>26452.14</v>
      </c>
      <c r="J239" s="21">
        <f>SUM(I239/G239)</f>
        <v>0.82070771238398943</v>
      </c>
      <c r="K239" s="20">
        <v>1752.78</v>
      </c>
    </row>
    <row r="240" spans="1:11" ht="26.4" customHeight="1" x14ac:dyDescent="0.25">
      <c r="A240" s="36"/>
      <c r="B240" s="94"/>
      <c r="C240" s="94"/>
      <c r="D240" s="94"/>
      <c r="E240" s="94" t="s">
        <v>21</v>
      </c>
      <c r="F240" s="120" t="s">
        <v>365</v>
      </c>
      <c r="G240" s="200">
        <v>4596.3599999999997</v>
      </c>
      <c r="H240" s="157"/>
      <c r="I240" s="20">
        <v>2955.86</v>
      </c>
      <c r="J240" s="21">
        <f>SUM(I240/G240)</f>
        <v>0.6430871385183059</v>
      </c>
      <c r="K240" s="20">
        <v>198.25</v>
      </c>
    </row>
    <row r="241" spans="1:11" ht="16.2" customHeight="1" x14ac:dyDescent="0.25">
      <c r="A241" s="36"/>
      <c r="B241" s="62"/>
      <c r="C241" s="94"/>
      <c r="D241" s="94"/>
      <c r="E241" s="94" t="s">
        <v>333</v>
      </c>
      <c r="F241" s="19" t="s">
        <v>334</v>
      </c>
      <c r="G241" s="294">
        <v>3000</v>
      </c>
      <c r="H241" s="172"/>
      <c r="I241" s="20">
        <v>3000</v>
      </c>
      <c r="J241" s="21">
        <f>SUM(I241/G241)</f>
        <v>1</v>
      </c>
      <c r="K241" s="20">
        <v>0</v>
      </c>
    </row>
    <row r="242" spans="1:11" ht="23.4" customHeight="1" x14ac:dyDescent="0.25">
      <c r="A242" s="36"/>
      <c r="B242" s="62"/>
      <c r="C242" s="94"/>
      <c r="D242" s="94"/>
      <c r="E242" s="94" t="s">
        <v>11</v>
      </c>
      <c r="F242" s="19" t="s">
        <v>12</v>
      </c>
      <c r="G242" s="262">
        <v>6587.07</v>
      </c>
      <c r="H242" s="172"/>
      <c r="I242" s="20">
        <v>5777.74</v>
      </c>
      <c r="J242" s="21">
        <f t="shared" ref="J242:J243" si="27">I242/G242</f>
        <v>0.87713353585129661</v>
      </c>
      <c r="K242" s="20">
        <v>0</v>
      </c>
    </row>
    <row r="243" spans="1:11" ht="26.4" customHeight="1" x14ac:dyDescent="0.25">
      <c r="A243" s="36"/>
      <c r="B243" s="62"/>
      <c r="C243" s="94"/>
      <c r="D243" s="94"/>
      <c r="E243" s="94" t="s">
        <v>367</v>
      </c>
      <c r="F243" s="19" t="s">
        <v>366</v>
      </c>
      <c r="G243" s="200">
        <v>130</v>
      </c>
      <c r="H243" s="172"/>
      <c r="I243" s="20">
        <v>0</v>
      </c>
      <c r="J243" s="21">
        <f t="shared" si="27"/>
        <v>0</v>
      </c>
      <c r="K243" s="20">
        <v>0</v>
      </c>
    </row>
    <row r="244" spans="1:11" ht="16.8" customHeight="1" x14ac:dyDescent="0.25">
      <c r="A244" s="36"/>
      <c r="B244" s="63"/>
      <c r="C244" s="94"/>
      <c r="D244" s="94"/>
      <c r="E244" s="94" t="s">
        <v>392</v>
      </c>
      <c r="F244" s="19" t="s">
        <v>394</v>
      </c>
      <c r="G244" s="262">
        <v>121455.71</v>
      </c>
      <c r="H244" s="172"/>
      <c r="I244" s="20">
        <v>113053.09</v>
      </c>
      <c r="J244" s="21">
        <f t="shared" ref="J244:J245" si="28">I244/G244</f>
        <v>0.93081741484200287</v>
      </c>
      <c r="K244" s="20">
        <v>740.52</v>
      </c>
    </row>
    <row r="245" spans="1:11" ht="23.4" customHeight="1" x14ac:dyDescent="0.25">
      <c r="A245" s="36"/>
      <c r="B245" s="63"/>
      <c r="C245" s="94"/>
      <c r="D245" s="94"/>
      <c r="E245" s="94" t="s">
        <v>393</v>
      </c>
      <c r="F245" s="120" t="s">
        <v>395</v>
      </c>
      <c r="G245" s="200">
        <v>3167.51</v>
      </c>
      <c r="H245" s="172"/>
      <c r="I245" s="287">
        <v>3167.51</v>
      </c>
      <c r="J245" s="125">
        <f t="shared" si="28"/>
        <v>1</v>
      </c>
      <c r="K245" s="20">
        <v>3882.84</v>
      </c>
    </row>
    <row r="246" spans="1:11" ht="23.4" customHeight="1" x14ac:dyDescent="0.25">
      <c r="A246" s="36"/>
      <c r="B246" s="40"/>
      <c r="C246" s="40"/>
      <c r="D246" s="40"/>
      <c r="E246" s="40"/>
      <c r="F246" s="43"/>
      <c r="G246" s="294"/>
      <c r="H246" s="172"/>
      <c r="I246" s="61"/>
      <c r="J246" s="44"/>
      <c r="K246" s="61"/>
    </row>
    <row r="247" spans="1:11" ht="23.4" customHeight="1" x14ac:dyDescent="0.25">
      <c r="A247" s="36"/>
      <c r="B247" s="260" t="s">
        <v>196</v>
      </c>
      <c r="C247" s="260" t="s">
        <v>197</v>
      </c>
      <c r="D247" s="260"/>
      <c r="E247" s="260" t="s">
        <v>198</v>
      </c>
      <c r="F247" s="260" t="s">
        <v>199</v>
      </c>
      <c r="G247" s="261" t="s">
        <v>200</v>
      </c>
      <c r="H247" s="261"/>
      <c r="I247" s="42" t="s">
        <v>201</v>
      </c>
      <c r="J247" s="42" t="s">
        <v>202</v>
      </c>
      <c r="K247" s="42" t="s">
        <v>203</v>
      </c>
    </row>
    <row r="248" spans="1:11" ht="46.2" customHeight="1" x14ac:dyDescent="0.25">
      <c r="A248" s="36"/>
      <c r="B248" s="63"/>
      <c r="C248" s="315" t="s">
        <v>235</v>
      </c>
      <c r="D248" s="315"/>
      <c r="E248" s="25"/>
      <c r="F248" s="70" t="s">
        <v>335</v>
      </c>
      <c r="G248" s="295">
        <f>SUM(G249:G259)</f>
        <v>1308149.33</v>
      </c>
      <c r="H248" s="159" t="e">
        <f>SUM(H249+H250+H252+H253+H256+H257+H258+H259+#REF!)</f>
        <v>#REF!</v>
      </c>
      <c r="I248" s="295">
        <f>SUM(I249:I259)</f>
        <v>1209158.1100000001</v>
      </c>
      <c r="J248" s="27">
        <f t="shared" si="25"/>
        <v>0.92432727844610829</v>
      </c>
      <c r="K248" s="31">
        <f>SUM(K249:K259)</f>
        <v>65598.44</v>
      </c>
    </row>
    <row r="249" spans="1:11" ht="22.2" customHeight="1" x14ac:dyDescent="0.25">
      <c r="A249" s="36"/>
      <c r="B249" s="64"/>
      <c r="C249" s="111"/>
      <c r="D249" s="103"/>
      <c r="E249" s="72" t="s">
        <v>62</v>
      </c>
      <c r="F249" s="68" t="s">
        <v>63</v>
      </c>
      <c r="G249" s="172">
        <v>64594.71</v>
      </c>
      <c r="H249" s="172"/>
      <c r="I249" s="20">
        <v>57015.28</v>
      </c>
      <c r="J249" s="21">
        <f>I249/G249</f>
        <v>0.88266175357084198</v>
      </c>
      <c r="K249" s="20">
        <v>768.06</v>
      </c>
    </row>
    <row r="250" spans="1:11" ht="15.75" customHeight="1" x14ac:dyDescent="0.25">
      <c r="A250" s="36"/>
      <c r="B250" s="64"/>
      <c r="C250" s="63"/>
      <c r="D250" s="40"/>
      <c r="E250" s="94" t="s">
        <v>5</v>
      </c>
      <c r="F250" s="19" t="s">
        <v>6</v>
      </c>
      <c r="G250" s="172">
        <v>21469.25</v>
      </c>
      <c r="H250" s="172"/>
      <c r="I250" s="20">
        <v>18534.64</v>
      </c>
      <c r="J250" s="21">
        <f t="shared" si="25"/>
        <v>0.86331101459063542</v>
      </c>
      <c r="K250" s="20">
        <v>468.67</v>
      </c>
    </row>
    <row r="251" spans="1:11" ht="16.2" customHeight="1" x14ac:dyDescent="0.25">
      <c r="A251" s="36"/>
      <c r="B251" s="105"/>
      <c r="C251" s="112"/>
      <c r="D251" s="104"/>
      <c r="E251" s="94" t="s">
        <v>7</v>
      </c>
      <c r="F251" s="19" t="s">
        <v>432</v>
      </c>
      <c r="G251" s="173">
        <v>0</v>
      </c>
      <c r="H251" s="174"/>
      <c r="I251" s="175">
        <v>0</v>
      </c>
      <c r="J251" s="110">
        <v>0</v>
      </c>
      <c r="K251" s="20">
        <v>873.32</v>
      </c>
    </row>
    <row r="252" spans="1:11" ht="16.2" customHeight="1" x14ac:dyDescent="0.25">
      <c r="A252" s="36"/>
      <c r="B252" s="105"/>
      <c r="C252" s="112"/>
      <c r="D252" s="104"/>
      <c r="E252" s="94" t="s">
        <v>9</v>
      </c>
      <c r="F252" s="19" t="s">
        <v>10</v>
      </c>
      <c r="G252" s="173">
        <v>181960.03</v>
      </c>
      <c r="H252" s="174"/>
      <c r="I252" s="175">
        <v>167118.39000000001</v>
      </c>
      <c r="J252" s="110">
        <f>I252/G252</f>
        <v>0.91843461445901065</v>
      </c>
      <c r="K252" s="20">
        <v>14230.41</v>
      </c>
    </row>
    <row r="253" spans="1:11" ht="20.399999999999999" customHeight="1" x14ac:dyDescent="0.25">
      <c r="A253" s="36"/>
      <c r="B253" s="64"/>
      <c r="C253" s="63"/>
      <c r="D253" s="40"/>
      <c r="E253" s="62" t="s">
        <v>21</v>
      </c>
      <c r="F253" s="19" t="s">
        <v>365</v>
      </c>
      <c r="G253" s="172">
        <v>23161.74</v>
      </c>
      <c r="H253" s="172"/>
      <c r="I253" s="20">
        <v>15742.57</v>
      </c>
      <c r="J253" s="21">
        <f t="shared" si="25"/>
        <v>0.67967993769034618</v>
      </c>
      <c r="K253" s="20">
        <v>1446.83</v>
      </c>
    </row>
    <row r="254" spans="1:11" ht="20.399999999999999" customHeight="1" x14ac:dyDescent="0.25">
      <c r="A254" s="36"/>
      <c r="B254" s="63"/>
      <c r="C254" s="63"/>
      <c r="D254" s="40"/>
      <c r="E254" s="62" t="s">
        <v>24</v>
      </c>
      <c r="F254" s="19" t="s">
        <v>25</v>
      </c>
      <c r="G254" s="172">
        <v>2500</v>
      </c>
      <c r="H254" s="172"/>
      <c r="I254" s="20">
        <v>898.25</v>
      </c>
      <c r="J254" s="21">
        <f t="shared" si="25"/>
        <v>0.35930000000000001</v>
      </c>
      <c r="K254" s="20">
        <v>0</v>
      </c>
    </row>
    <row r="255" spans="1:11" ht="20.399999999999999" customHeight="1" x14ac:dyDescent="0.25">
      <c r="A255" s="36"/>
      <c r="B255" s="63"/>
      <c r="C255" s="63"/>
      <c r="D255" s="40"/>
      <c r="E255" s="62" t="s">
        <v>333</v>
      </c>
      <c r="F255" s="19" t="s">
        <v>334</v>
      </c>
      <c r="G255" s="172">
        <v>14500</v>
      </c>
      <c r="H255" s="172"/>
      <c r="I255" s="20">
        <v>13998.78</v>
      </c>
      <c r="J255" s="21">
        <f t="shared" si="25"/>
        <v>0.96543310344827593</v>
      </c>
      <c r="K255" s="20">
        <v>0</v>
      </c>
    </row>
    <row r="256" spans="1:11" ht="25.8" customHeight="1" x14ac:dyDescent="0.25">
      <c r="A256" s="36"/>
      <c r="B256" s="63"/>
      <c r="C256" s="63"/>
      <c r="D256" s="40"/>
      <c r="E256" s="62" t="s">
        <v>11</v>
      </c>
      <c r="F256" s="19" t="s">
        <v>12</v>
      </c>
      <c r="G256" s="172">
        <v>18118.72</v>
      </c>
      <c r="H256" s="172"/>
      <c r="I256" s="20">
        <v>17694.919999999998</v>
      </c>
      <c r="J256" s="21">
        <f t="shared" si="25"/>
        <v>0.97660982674272778</v>
      </c>
      <c r="K256" s="20">
        <v>0</v>
      </c>
    </row>
    <row r="257" spans="1:11" ht="26.4" customHeight="1" x14ac:dyDescent="0.25">
      <c r="A257" s="36"/>
      <c r="B257" s="64"/>
      <c r="C257" s="64"/>
      <c r="D257" s="40"/>
      <c r="E257" s="94" t="s">
        <v>367</v>
      </c>
      <c r="F257" s="19" t="s">
        <v>366</v>
      </c>
      <c r="G257" s="172">
        <v>160</v>
      </c>
      <c r="H257" s="172"/>
      <c r="I257" s="20">
        <v>0</v>
      </c>
      <c r="J257" s="21">
        <f t="shared" si="25"/>
        <v>0</v>
      </c>
      <c r="K257" s="20">
        <v>0</v>
      </c>
    </row>
    <row r="258" spans="1:11" ht="18" customHeight="1" x14ac:dyDescent="0.25">
      <c r="A258" s="36"/>
      <c r="B258" s="64"/>
      <c r="C258" s="63"/>
      <c r="D258" s="40"/>
      <c r="E258" s="94" t="s">
        <v>392</v>
      </c>
      <c r="F258" s="19" t="s">
        <v>394</v>
      </c>
      <c r="G258" s="172">
        <v>943676.03</v>
      </c>
      <c r="H258" s="172"/>
      <c r="I258" s="20">
        <v>880146.43</v>
      </c>
      <c r="J258" s="21">
        <f t="shared" si="25"/>
        <v>0.93267859097788042</v>
      </c>
      <c r="K258" s="20">
        <v>12164.07</v>
      </c>
    </row>
    <row r="259" spans="1:11" ht="21.6" customHeight="1" x14ac:dyDescent="0.25">
      <c r="A259" s="36"/>
      <c r="B259" s="64"/>
      <c r="C259" s="63"/>
      <c r="D259" s="40"/>
      <c r="E259" s="94" t="s">
        <v>393</v>
      </c>
      <c r="F259" s="19" t="s">
        <v>395</v>
      </c>
      <c r="G259" s="172">
        <v>38008.85</v>
      </c>
      <c r="H259" s="172"/>
      <c r="I259" s="20">
        <v>38008.85</v>
      </c>
      <c r="J259" s="24">
        <f t="shared" si="25"/>
        <v>1</v>
      </c>
      <c r="K259" s="20">
        <v>35647.08</v>
      </c>
    </row>
    <row r="260" spans="1:11" ht="43.8" customHeight="1" x14ac:dyDescent="0.25">
      <c r="A260" s="36"/>
      <c r="B260" s="64"/>
      <c r="C260" s="93" t="s">
        <v>349</v>
      </c>
      <c r="D260" s="93"/>
      <c r="E260" s="93"/>
      <c r="F260" s="176" t="s">
        <v>350</v>
      </c>
      <c r="G260" s="159">
        <f>SUM(G261+G262)</f>
        <v>73524.639999999999</v>
      </c>
      <c r="H260" s="159"/>
      <c r="I260" s="31">
        <f>SUM(I261:I262)</f>
        <v>71596.180000000008</v>
      </c>
      <c r="J260" s="30">
        <f t="shared" si="25"/>
        <v>0.97377124185851172</v>
      </c>
      <c r="K260" s="31">
        <v>0</v>
      </c>
    </row>
    <row r="261" spans="1:11" ht="14.4" customHeight="1" x14ac:dyDescent="0.25">
      <c r="A261" s="36"/>
      <c r="B261" s="64"/>
      <c r="C261" s="63"/>
      <c r="D261" s="135"/>
      <c r="E261" s="64" t="s">
        <v>24</v>
      </c>
      <c r="F261" s="130" t="s">
        <v>25</v>
      </c>
      <c r="G261" s="177">
        <v>727.96</v>
      </c>
      <c r="H261" s="172"/>
      <c r="I261" s="20">
        <v>708.86</v>
      </c>
      <c r="J261" s="21">
        <f>I261/G261</f>
        <v>0.97376229463157316</v>
      </c>
      <c r="K261" s="20">
        <v>0</v>
      </c>
    </row>
    <row r="262" spans="1:11" ht="16.95" customHeight="1" x14ac:dyDescent="0.25">
      <c r="A262" s="36"/>
      <c r="B262" s="64"/>
      <c r="C262" s="63"/>
      <c r="D262" s="136"/>
      <c r="E262" s="64" t="s">
        <v>333</v>
      </c>
      <c r="F262" s="130" t="s">
        <v>334</v>
      </c>
      <c r="G262" s="178">
        <v>72796.679999999993</v>
      </c>
      <c r="H262" s="172"/>
      <c r="I262" s="20">
        <v>70887.320000000007</v>
      </c>
      <c r="J262" s="21">
        <f>I262/G262</f>
        <v>0.97377133132994542</v>
      </c>
      <c r="K262" s="20">
        <v>0</v>
      </c>
    </row>
    <row r="263" spans="1:11" ht="17.100000000000001" customHeight="1" x14ac:dyDescent="0.25">
      <c r="A263" s="36"/>
      <c r="B263" s="86"/>
      <c r="C263" s="350" t="s">
        <v>119</v>
      </c>
      <c r="D263" s="351"/>
      <c r="E263" s="137"/>
      <c r="F263" s="138" t="s">
        <v>20</v>
      </c>
      <c r="G263" s="179">
        <f>SUM(G264:G272)</f>
        <v>577724.21</v>
      </c>
      <c r="H263" s="179" t="e">
        <f>SUM(H264+H265+H268+#REF!+#REF!+H266+H267+#REF!)</f>
        <v>#REF!</v>
      </c>
      <c r="I263" s="179">
        <f>SUM(I264:I272)</f>
        <v>547973.43000000005</v>
      </c>
      <c r="J263" s="27">
        <f t="shared" ref="J263:J294" si="29">I263/G263</f>
        <v>0.94850349096500575</v>
      </c>
      <c r="K263" s="31">
        <f>SUM(K264:K272)</f>
        <v>0</v>
      </c>
    </row>
    <row r="264" spans="1:11" ht="45.6" customHeight="1" x14ac:dyDescent="0.25">
      <c r="A264" s="36"/>
      <c r="B264" s="94"/>
      <c r="C264" s="312"/>
      <c r="D264" s="312"/>
      <c r="E264" s="94" t="s">
        <v>120</v>
      </c>
      <c r="F264" s="19" t="s">
        <v>408</v>
      </c>
      <c r="G264" s="143">
        <v>240751</v>
      </c>
      <c r="H264" s="145" t="s">
        <v>250</v>
      </c>
      <c r="I264" s="34">
        <v>215751</v>
      </c>
      <c r="J264" s="35">
        <f t="shared" si="29"/>
        <v>0.89615827140904913</v>
      </c>
      <c r="K264" s="20">
        <v>0</v>
      </c>
    </row>
    <row r="265" spans="1:11" ht="24.6" customHeight="1" x14ac:dyDescent="0.25">
      <c r="A265" s="36"/>
      <c r="B265" s="94"/>
      <c r="C265" s="312"/>
      <c r="D265" s="312"/>
      <c r="E265" s="94" t="s">
        <v>62</v>
      </c>
      <c r="F265" s="19" t="s">
        <v>63</v>
      </c>
      <c r="G265" s="143">
        <v>18000</v>
      </c>
      <c r="H265" s="145" t="s">
        <v>308</v>
      </c>
      <c r="I265" s="20">
        <v>18000</v>
      </c>
      <c r="J265" s="21">
        <f t="shared" si="29"/>
        <v>1</v>
      </c>
      <c r="K265" s="20">
        <v>0</v>
      </c>
    </row>
    <row r="266" spans="1:11" ht="15.6" customHeight="1" x14ac:dyDescent="0.25">
      <c r="A266" s="36"/>
      <c r="B266" s="94"/>
      <c r="C266" s="94"/>
      <c r="D266" s="94"/>
      <c r="E266" s="94" t="s">
        <v>24</v>
      </c>
      <c r="F266" s="19" t="s">
        <v>25</v>
      </c>
      <c r="G266" s="143">
        <v>18430.43</v>
      </c>
      <c r="H266" s="218"/>
      <c r="I266" s="20">
        <v>18068.43</v>
      </c>
      <c r="J266" s="21">
        <f t="shared" si="29"/>
        <v>0.98035857003878912</v>
      </c>
      <c r="K266" s="20">
        <v>0</v>
      </c>
    </row>
    <row r="267" spans="1:11" ht="12" customHeight="1" x14ac:dyDescent="0.25">
      <c r="A267" s="36"/>
      <c r="B267" s="94"/>
      <c r="C267" s="94"/>
      <c r="D267" s="94"/>
      <c r="E267" s="94" t="s">
        <v>46</v>
      </c>
      <c r="F267" s="19" t="s">
        <v>47</v>
      </c>
      <c r="G267" s="143">
        <v>28720.5</v>
      </c>
      <c r="H267" s="218"/>
      <c r="I267" s="20">
        <v>28720.5</v>
      </c>
      <c r="J267" s="21">
        <f t="shared" si="29"/>
        <v>1</v>
      </c>
      <c r="K267" s="20">
        <v>0</v>
      </c>
    </row>
    <row r="268" spans="1:11" ht="14.4" customHeight="1" x14ac:dyDescent="0.25">
      <c r="A268" s="36"/>
      <c r="B268" s="94"/>
      <c r="C268" s="94"/>
      <c r="D268" s="94"/>
      <c r="E268" s="94" t="s">
        <v>26</v>
      </c>
      <c r="F268" s="19" t="s">
        <v>27</v>
      </c>
      <c r="G268" s="143">
        <v>142989.28</v>
      </c>
      <c r="H268" s="218"/>
      <c r="I268" s="20">
        <v>141170.74</v>
      </c>
      <c r="J268" s="21">
        <f>SUM(I268/G268)</f>
        <v>0.98728198365639708</v>
      </c>
      <c r="K268" s="20">
        <v>0</v>
      </c>
    </row>
    <row r="269" spans="1:11" ht="30.6" customHeight="1" x14ac:dyDescent="0.25">
      <c r="A269" s="36"/>
      <c r="B269" s="94"/>
      <c r="C269" s="94"/>
      <c r="D269" s="94"/>
      <c r="E269" s="94" t="s">
        <v>424</v>
      </c>
      <c r="F269" s="19" t="s">
        <v>425</v>
      </c>
      <c r="G269" s="143">
        <v>20875.95</v>
      </c>
      <c r="H269" s="218"/>
      <c r="I269" s="20">
        <v>19687.95</v>
      </c>
      <c r="J269" s="21">
        <f>SUM(I269/G269)</f>
        <v>0.94309241016576495</v>
      </c>
      <c r="K269" s="20">
        <v>0</v>
      </c>
    </row>
    <row r="270" spans="1:11" ht="28.2" customHeight="1" x14ac:dyDescent="0.25">
      <c r="A270" s="36"/>
      <c r="B270" s="94"/>
      <c r="C270" s="94"/>
      <c r="D270" s="94"/>
      <c r="E270" s="94" t="s">
        <v>414</v>
      </c>
      <c r="F270" s="19" t="s">
        <v>415</v>
      </c>
      <c r="G270" s="143">
        <v>2500</v>
      </c>
      <c r="H270" s="218"/>
      <c r="I270" s="20">
        <v>1117.76</v>
      </c>
      <c r="J270" s="21">
        <f t="shared" ref="J270:J272" si="30">SUM(I270/G270)</f>
        <v>0.447104</v>
      </c>
      <c r="K270" s="20">
        <v>0</v>
      </c>
    </row>
    <row r="271" spans="1:11" ht="21" customHeight="1" x14ac:dyDescent="0.25">
      <c r="A271" s="36"/>
      <c r="B271" s="94"/>
      <c r="C271" s="94"/>
      <c r="D271" s="94"/>
      <c r="E271" s="94" t="s">
        <v>426</v>
      </c>
      <c r="F271" s="19" t="s">
        <v>434</v>
      </c>
      <c r="G271" s="143">
        <v>88183.3</v>
      </c>
      <c r="H271" s="218"/>
      <c r="I271" s="20">
        <v>88183.3</v>
      </c>
      <c r="J271" s="21">
        <f t="shared" si="30"/>
        <v>1</v>
      </c>
      <c r="K271" s="20">
        <v>0</v>
      </c>
    </row>
    <row r="272" spans="1:11" ht="31.2" customHeight="1" x14ac:dyDescent="0.25">
      <c r="A272" s="36"/>
      <c r="B272" s="94"/>
      <c r="C272" s="94"/>
      <c r="D272" s="94"/>
      <c r="E272" s="94" t="s">
        <v>418</v>
      </c>
      <c r="F272" s="19" t="s">
        <v>419</v>
      </c>
      <c r="G272" s="143">
        <v>17273.75</v>
      </c>
      <c r="H272" s="218"/>
      <c r="I272" s="20">
        <v>17273.75</v>
      </c>
      <c r="J272" s="21">
        <f t="shared" si="30"/>
        <v>1</v>
      </c>
      <c r="K272" s="20">
        <v>0</v>
      </c>
    </row>
    <row r="273" spans="1:11" ht="17.100000000000001" customHeight="1" thickBot="1" x14ac:dyDescent="0.3">
      <c r="A273" s="36"/>
      <c r="B273" s="95" t="s">
        <v>121</v>
      </c>
      <c r="C273" s="330"/>
      <c r="D273" s="330"/>
      <c r="E273" s="95"/>
      <c r="F273" s="16" t="s">
        <v>122</v>
      </c>
      <c r="G273" s="335">
        <f>SUM(G280+G277+G274)</f>
        <v>296832.57</v>
      </c>
      <c r="H273" s="336"/>
      <c r="I273" s="14">
        <f>SUM(I277+I280+I274)</f>
        <v>284881.49</v>
      </c>
      <c r="J273" s="17">
        <f t="shared" si="29"/>
        <v>0.95973797619311108</v>
      </c>
      <c r="K273" s="14">
        <f>SUM(K280)</f>
        <v>4188.45</v>
      </c>
    </row>
    <row r="274" spans="1:11" ht="17.100000000000001" customHeight="1" thickTop="1" x14ac:dyDescent="0.25">
      <c r="A274" s="36"/>
      <c r="B274" s="102"/>
      <c r="C274" s="66" t="s">
        <v>396</v>
      </c>
      <c r="D274" s="66"/>
      <c r="E274" s="66"/>
      <c r="F274" s="67" t="s">
        <v>398</v>
      </c>
      <c r="G274" s="185">
        <f>SUM(G275)</f>
        <v>15000</v>
      </c>
      <c r="H274" s="185">
        <f t="shared" ref="H274:I274" si="31">SUM(H275)</f>
        <v>0</v>
      </c>
      <c r="I274" s="185">
        <f t="shared" si="31"/>
        <v>15000</v>
      </c>
      <c r="J274" s="108">
        <f>SUM(I274/G274)</f>
        <v>1</v>
      </c>
      <c r="K274" s="51">
        <f>SUM(K275)</f>
        <v>0</v>
      </c>
    </row>
    <row r="275" spans="1:11" ht="56.4" customHeight="1" x14ac:dyDescent="0.25">
      <c r="A275" s="36"/>
      <c r="B275" s="309"/>
      <c r="C275" s="63"/>
      <c r="D275" s="40"/>
      <c r="E275" s="63" t="s">
        <v>397</v>
      </c>
      <c r="F275" s="310" t="s">
        <v>399</v>
      </c>
      <c r="G275" s="287">
        <v>15000</v>
      </c>
      <c r="H275" s="61"/>
      <c r="I275" s="287">
        <v>15000</v>
      </c>
      <c r="J275" s="125">
        <f>SUM(I275/G275)</f>
        <v>1</v>
      </c>
      <c r="K275" s="20">
        <v>0</v>
      </c>
    </row>
    <row r="276" spans="1:11" ht="15.6" customHeight="1" x14ac:dyDescent="0.25">
      <c r="A276" s="36"/>
      <c r="B276" s="260" t="s">
        <v>196</v>
      </c>
      <c r="C276" s="260" t="s">
        <v>197</v>
      </c>
      <c r="D276" s="260"/>
      <c r="E276" s="260" t="s">
        <v>198</v>
      </c>
      <c r="F276" s="260" t="s">
        <v>199</v>
      </c>
      <c r="G276" s="261" t="s">
        <v>200</v>
      </c>
      <c r="H276" s="261"/>
      <c r="I276" s="42" t="s">
        <v>201</v>
      </c>
      <c r="J276" s="42" t="s">
        <v>202</v>
      </c>
      <c r="K276" s="42" t="s">
        <v>203</v>
      </c>
    </row>
    <row r="277" spans="1:11" ht="17.100000000000001" customHeight="1" x14ac:dyDescent="0.25">
      <c r="A277" s="36"/>
      <c r="B277" s="18"/>
      <c r="C277" s="316" t="s">
        <v>123</v>
      </c>
      <c r="D277" s="316"/>
      <c r="E277" s="37"/>
      <c r="F277" s="38" t="s">
        <v>124</v>
      </c>
      <c r="G277" s="321">
        <f>SUM(G278:H279)</f>
        <v>4419.2</v>
      </c>
      <c r="H277" s="322"/>
      <c r="I277" s="13">
        <f>SUM(I278:I279)</f>
        <v>4419.2</v>
      </c>
      <c r="J277" s="39">
        <f t="shared" si="29"/>
        <v>1</v>
      </c>
      <c r="K277" s="13">
        <v>0</v>
      </c>
    </row>
    <row r="278" spans="1:11" ht="17.100000000000001" customHeight="1" x14ac:dyDescent="0.25">
      <c r="A278" s="36"/>
      <c r="B278" s="94"/>
      <c r="C278" s="312"/>
      <c r="D278" s="312"/>
      <c r="E278" s="32" t="s">
        <v>24</v>
      </c>
      <c r="F278" s="33" t="s">
        <v>25</v>
      </c>
      <c r="G278" s="319">
        <v>990</v>
      </c>
      <c r="H278" s="320"/>
      <c r="I278" s="34">
        <v>990</v>
      </c>
      <c r="J278" s="35">
        <f t="shared" si="29"/>
        <v>1</v>
      </c>
      <c r="K278" s="20">
        <v>0</v>
      </c>
    </row>
    <row r="279" spans="1:11" ht="17.100000000000001" customHeight="1" x14ac:dyDescent="0.25">
      <c r="A279" s="36"/>
      <c r="B279" s="94"/>
      <c r="C279" s="312"/>
      <c r="D279" s="312"/>
      <c r="E279" s="94" t="s">
        <v>26</v>
      </c>
      <c r="F279" s="19" t="s">
        <v>27</v>
      </c>
      <c r="G279" s="313">
        <v>3429.2</v>
      </c>
      <c r="H279" s="314"/>
      <c r="I279" s="20">
        <v>3429.2</v>
      </c>
      <c r="J279" s="21">
        <f t="shared" si="29"/>
        <v>1</v>
      </c>
      <c r="K279" s="20">
        <v>0</v>
      </c>
    </row>
    <row r="280" spans="1:11" ht="17.100000000000001" customHeight="1" x14ac:dyDescent="0.25">
      <c r="A280" s="36"/>
      <c r="B280" s="18"/>
      <c r="C280" s="315" t="s">
        <v>125</v>
      </c>
      <c r="D280" s="315"/>
      <c r="E280" s="25"/>
      <c r="F280" s="26" t="s">
        <v>126</v>
      </c>
      <c r="G280" s="317">
        <f>SUM(G281:H286)</f>
        <v>277413.37</v>
      </c>
      <c r="H280" s="318"/>
      <c r="I280" s="31">
        <f>SUM(I281:I286)</f>
        <v>265462.28999999998</v>
      </c>
      <c r="J280" s="27">
        <f>SUM(I280/G280)</f>
        <v>0.95691959619682343</v>
      </c>
      <c r="K280" s="31">
        <f>SUM(K281:K286)</f>
        <v>4188.45</v>
      </c>
    </row>
    <row r="281" spans="1:11" ht="17.100000000000001" customHeight="1" x14ac:dyDescent="0.25">
      <c r="A281" s="36"/>
      <c r="B281" s="94"/>
      <c r="C281" s="312"/>
      <c r="D281" s="312"/>
      <c r="E281" s="94" t="s">
        <v>22</v>
      </c>
      <c r="F281" s="19" t="s">
        <v>23</v>
      </c>
      <c r="G281" s="313">
        <v>36116.5</v>
      </c>
      <c r="H281" s="314"/>
      <c r="I281" s="20">
        <v>35227.050000000003</v>
      </c>
      <c r="J281" s="21">
        <f t="shared" si="29"/>
        <v>0.9753727520662302</v>
      </c>
      <c r="K281" s="20">
        <v>588.45000000000005</v>
      </c>
    </row>
    <row r="282" spans="1:11" ht="17.100000000000001" customHeight="1" x14ac:dyDescent="0.25">
      <c r="A282" s="36"/>
      <c r="B282" s="94"/>
      <c r="C282" s="94"/>
      <c r="D282" s="94"/>
      <c r="E282" s="94" t="s">
        <v>345</v>
      </c>
      <c r="F282" s="19" t="s">
        <v>346</v>
      </c>
      <c r="G282" s="152">
        <v>8253.2900000000009</v>
      </c>
      <c r="H282" s="153"/>
      <c r="I282" s="20">
        <v>8253.2900000000009</v>
      </c>
      <c r="J282" s="21">
        <f t="shared" si="29"/>
        <v>1</v>
      </c>
      <c r="K282" s="20">
        <v>0</v>
      </c>
    </row>
    <row r="283" spans="1:11" ht="17.100000000000001" customHeight="1" x14ac:dyDescent="0.25">
      <c r="A283" s="36"/>
      <c r="B283" s="94"/>
      <c r="C283" s="312"/>
      <c r="D283" s="312"/>
      <c r="E283" s="94" t="s">
        <v>24</v>
      </c>
      <c r="F283" s="19" t="s">
        <v>25</v>
      </c>
      <c r="G283" s="313">
        <v>14590.27</v>
      </c>
      <c r="H283" s="314"/>
      <c r="I283" s="20">
        <v>14590.27</v>
      </c>
      <c r="J283" s="21">
        <f t="shared" si="29"/>
        <v>1</v>
      </c>
      <c r="K283" s="20">
        <v>0</v>
      </c>
    </row>
    <row r="284" spans="1:11" ht="17.100000000000001" customHeight="1" x14ac:dyDescent="0.25">
      <c r="A284" s="36"/>
      <c r="B284" s="94"/>
      <c r="C284" s="94"/>
      <c r="D284" s="94"/>
      <c r="E284" s="94" t="s">
        <v>110</v>
      </c>
      <c r="F284" s="19" t="s">
        <v>111</v>
      </c>
      <c r="G284" s="152">
        <v>7780.34</v>
      </c>
      <c r="H284" s="153"/>
      <c r="I284" s="20">
        <v>7780.34</v>
      </c>
      <c r="J284" s="21">
        <f t="shared" si="29"/>
        <v>1</v>
      </c>
      <c r="K284" s="20">
        <v>0</v>
      </c>
    </row>
    <row r="285" spans="1:11" ht="17.100000000000001" customHeight="1" x14ac:dyDescent="0.25">
      <c r="A285" s="36"/>
      <c r="B285" s="94"/>
      <c r="C285" s="312"/>
      <c r="D285" s="312"/>
      <c r="E285" s="94" t="s">
        <v>26</v>
      </c>
      <c r="F285" s="19" t="s">
        <v>27</v>
      </c>
      <c r="G285" s="313">
        <v>207433.97</v>
      </c>
      <c r="H285" s="314"/>
      <c r="I285" s="20">
        <v>196372.34</v>
      </c>
      <c r="J285" s="21">
        <f t="shared" si="29"/>
        <v>0.94667397051697943</v>
      </c>
      <c r="K285" s="20">
        <v>3600</v>
      </c>
    </row>
    <row r="286" spans="1:11" ht="27" customHeight="1" x14ac:dyDescent="0.25">
      <c r="A286" s="36"/>
      <c r="B286" s="94"/>
      <c r="C286" s="94"/>
      <c r="D286" s="94"/>
      <c r="E286" s="94" t="s">
        <v>54</v>
      </c>
      <c r="F286" s="19" t="s">
        <v>55</v>
      </c>
      <c r="G286" s="152">
        <v>3239</v>
      </c>
      <c r="H286" s="153"/>
      <c r="I286" s="20">
        <v>3239</v>
      </c>
      <c r="J286" s="21">
        <f t="shared" si="29"/>
        <v>1</v>
      </c>
      <c r="K286" s="20">
        <v>0</v>
      </c>
    </row>
    <row r="287" spans="1:11" ht="17.100000000000001" customHeight="1" thickBot="1" x14ac:dyDescent="0.3">
      <c r="A287" s="36"/>
      <c r="B287" s="95" t="s">
        <v>128</v>
      </c>
      <c r="C287" s="330"/>
      <c r="D287" s="330"/>
      <c r="E287" s="95"/>
      <c r="F287" s="16" t="s">
        <v>129</v>
      </c>
      <c r="G287" s="335">
        <f>SUM(G333+G331+G323+G305+G301+G299+G297+G294+G290+G288)</f>
        <v>11789309.300000001</v>
      </c>
      <c r="H287" s="336"/>
      <c r="I287" s="304">
        <f>SUM(I333+I331+I323+I305+I301+I299+I297+I294+I290+I288)</f>
        <v>11462104.110000001</v>
      </c>
      <c r="J287" s="17">
        <f t="shared" si="29"/>
        <v>0.97224560136020866</v>
      </c>
      <c r="K287" s="14">
        <f>SUM(K333+K331+K323+K305+K301+K299+K297+K294+K290+K288)</f>
        <v>177570.87</v>
      </c>
    </row>
    <row r="288" spans="1:11" ht="17.100000000000001" customHeight="1" thickTop="1" x14ac:dyDescent="0.25">
      <c r="A288" s="36"/>
      <c r="B288" s="18"/>
      <c r="C288" s="316" t="s">
        <v>130</v>
      </c>
      <c r="D288" s="316"/>
      <c r="E288" s="37"/>
      <c r="F288" s="38" t="s">
        <v>131</v>
      </c>
      <c r="G288" s="321">
        <f>SUM(G289)</f>
        <v>508680</v>
      </c>
      <c r="H288" s="322"/>
      <c r="I288" s="13">
        <f>SUM(I289)</f>
        <v>505339.68</v>
      </c>
      <c r="J288" s="39">
        <f t="shared" si="29"/>
        <v>0.99343335692380275</v>
      </c>
      <c r="K288" s="52">
        <v>0</v>
      </c>
    </row>
    <row r="289" spans="1:11" ht="37.950000000000003" customHeight="1" x14ac:dyDescent="0.25">
      <c r="A289" s="36"/>
      <c r="B289" s="94"/>
      <c r="C289" s="312"/>
      <c r="D289" s="312"/>
      <c r="E289" s="28" t="s">
        <v>132</v>
      </c>
      <c r="F289" s="29" t="s">
        <v>133</v>
      </c>
      <c r="G289" s="331">
        <v>508680</v>
      </c>
      <c r="H289" s="332"/>
      <c r="I289" s="11">
        <v>505339.68</v>
      </c>
      <c r="J289" s="30">
        <f t="shared" si="29"/>
        <v>0.99343335692380275</v>
      </c>
      <c r="K289" s="11">
        <v>0</v>
      </c>
    </row>
    <row r="290" spans="1:11" ht="24" customHeight="1" x14ac:dyDescent="0.25">
      <c r="A290" s="36"/>
      <c r="B290" s="18"/>
      <c r="C290" s="315" t="s">
        <v>137</v>
      </c>
      <c r="D290" s="315"/>
      <c r="E290" s="25"/>
      <c r="F290" s="26" t="s">
        <v>138</v>
      </c>
      <c r="G290" s="317" t="s">
        <v>88</v>
      </c>
      <c r="H290" s="318"/>
      <c r="I290" s="31">
        <f>SUM(I291:I293)</f>
        <v>696.8</v>
      </c>
      <c r="J290" s="27">
        <f t="shared" si="29"/>
        <v>0.34839999999999999</v>
      </c>
      <c r="K290" s="31">
        <v>0</v>
      </c>
    </row>
    <row r="291" spans="1:11" ht="17.100000000000001" customHeight="1" x14ac:dyDescent="0.25">
      <c r="A291" s="36"/>
      <c r="B291" s="94"/>
      <c r="C291" s="312"/>
      <c r="D291" s="312"/>
      <c r="E291" s="32" t="s">
        <v>24</v>
      </c>
      <c r="F291" s="33" t="s">
        <v>25</v>
      </c>
      <c r="G291" s="319">
        <v>500</v>
      </c>
      <c r="H291" s="320"/>
      <c r="I291" s="34">
        <v>500</v>
      </c>
      <c r="J291" s="35">
        <f t="shared" si="29"/>
        <v>1</v>
      </c>
      <c r="K291" s="34">
        <v>0</v>
      </c>
    </row>
    <row r="292" spans="1:11" ht="17.100000000000001" customHeight="1" x14ac:dyDescent="0.25">
      <c r="A292" s="36"/>
      <c r="B292" s="94"/>
      <c r="C292" s="312"/>
      <c r="D292" s="312"/>
      <c r="E292" s="94" t="s">
        <v>26</v>
      </c>
      <c r="F292" s="19" t="s">
        <v>27</v>
      </c>
      <c r="G292" s="313">
        <v>500</v>
      </c>
      <c r="H292" s="314"/>
      <c r="I292" s="20">
        <v>196.8</v>
      </c>
      <c r="J292" s="21">
        <f t="shared" si="29"/>
        <v>0.39360000000000001</v>
      </c>
      <c r="K292" s="20">
        <v>0</v>
      </c>
    </row>
    <row r="293" spans="1:11" ht="22.5" customHeight="1" x14ac:dyDescent="0.25">
      <c r="A293" s="36"/>
      <c r="B293" s="94"/>
      <c r="C293" s="312"/>
      <c r="D293" s="312"/>
      <c r="E293" s="94" t="s">
        <v>54</v>
      </c>
      <c r="F293" s="19" t="s">
        <v>55</v>
      </c>
      <c r="G293" s="313">
        <v>1000</v>
      </c>
      <c r="H293" s="314"/>
      <c r="I293" s="20">
        <v>0</v>
      </c>
      <c r="J293" s="21">
        <f t="shared" si="29"/>
        <v>0</v>
      </c>
      <c r="K293" s="20">
        <v>0</v>
      </c>
    </row>
    <row r="294" spans="1:11" ht="66" customHeight="1" x14ac:dyDescent="0.25">
      <c r="A294" s="88"/>
      <c r="B294" s="64"/>
      <c r="C294" s="353" t="s">
        <v>146</v>
      </c>
      <c r="D294" s="353"/>
      <c r="E294" s="87"/>
      <c r="F294" s="71" t="s">
        <v>358</v>
      </c>
      <c r="G294" s="354">
        <f>SUM(G296)</f>
        <v>37277</v>
      </c>
      <c r="H294" s="354"/>
      <c r="I294" s="31">
        <f>SUM(I296)</f>
        <v>36586.85</v>
      </c>
      <c r="J294" s="27">
        <f t="shared" si="29"/>
        <v>0.98148590283552861</v>
      </c>
      <c r="K294" s="31">
        <v>0</v>
      </c>
    </row>
    <row r="295" spans="1:11" ht="1.2" hidden="1" customHeight="1" x14ac:dyDescent="0.25">
      <c r="A295" s="36"/>
      <c r="B295" s="40"/>
      <c r="C295" s="40"/>
      <c r="D295" s="40"/>
      <c r="E295" s="40"/>
      <c r="F295" s="43"/>
      <c r="G295" s="61"/>
      <c r="H295" s="61"/>
      <c r="I295" s="61"/>
      <c r="J295" s="44"/>
      <c r="K295" s="61"/>
    </row>
    <row r="296" spans="1:11" ht="17.100000000000001" customHeight="1" x14ac:dyDescent="0.25">
      <c r="A296" s="36"/>
      <c r="B296" s="94"/>
      <c r="C296" s="312"/>
      <c r="D296" s="312"/>
      <c r="E296" s="32" t="s">
        <v>147</v>
      </c>
      <c r="F296" s="33" t="s">
        <v>148</v>
      </c>
      <c r="G296" s="319">
        <v>37277</v>
      </c>
      <c r="H296" s="320"/>
      <c r="I296" s="34">
        <v>36586.85</v>
      </c>
      <c r="J296" s="35">
        <f t="shared" ref="J296:J304" si="32">I296/G296</f>
        <v>0.98148590283552861</v>
      </c>
      <c r="K296" s="34">
        <v>0</v>
      </c>
    </row>
    <row r="297" spans="1:11" ht="31.2" customHeight="1" x14ac:dyDescent="0.25">
      <c r="A297" s="36"/>
      <c r="B297" s="18"/>
      <c r="C297" s="315" t="s">
        <v>149</v>
      </c>
      <c r="D297" s="315"/>
      <c r="E297" s="25"/>
      <c r="F297" s="26" t="s">
        <v>330</v>
      </c>
      <c r="G297" s="317">
        <f>SUM(G298)</f>
        <v>280000</v>
      </c>
      <c r="H297" s="318"/>
      <c r="I297" s="31">
        <f>SUM(I298)</f>
        <v>254199.76</v>
      </c>
      <c r="J297" s="27">
        <f t="shared" si="32"/>
        <v>0.90785628571428578</v>
      </c>
      <c r="K297" s="31">
        <v>0</v>
      </c>
    </row>
    <row r="298" spans="1:11" ht="17.100000000000001" customHeight="1" x14ac:dyDescent="0.25">
      <c r="A298" s="36"/>
      <c r="B298" s="94"/>
      <c r="C298" s="312"/>
      <c r="D298" s="312"/>
      <c r="E298" s="32" t="s">
        <v>135</v>
      </c>
      <c r="F298" s="33" t="s">
        <v>136</v>
      </c>
      <c r="G298" s="319">
        <v>280000</v>
      </c>
      <c r="H298" s="320"/>
      <c r="I298" s="34">
        <v>254199.76</v>
      </c>
      <c r="J298" s="35">
        <f t="shared" si="32"/>
        <v>0.90785628571428578</v>
      </c>
      <c r="K298" s="34">
        <v>0</v>
      </c>
    </row>
    <row r="299" spans="1:11" ht="17.100000000000001" customHeight="1" x14ac:dyDescent="0.25">
      <c r="A299" s="36"/>
      <c r="B299" s="18"/>
      <c r="C299" s="315" t="s">
        <v>150</v>
      </c>
      <c r="D299" s="315"/>
      <c r="E299" s="25"/>
      <c r="F299" s="26" t="s">
        <v>151</v>
      </c>
      <c r="G299" s="317">
        <f>SUM(G300)</f>
        <v>8000</v>
      </c>
      <c r="H299" s="318"/>
      <c r="I299" s="31">
        <f>SUM(I300)</f>
        <v>6439.01</v>
      </c>
      <c r="J299" s="27">
        <f t="shared" si="32"/>
        <v>0.80487625000000007</v>
      </c>
      <c r="K299" s="31">
        <v>0</v>
      </c>
    </row>
    <row r="300" spans="1:11" ht="17.100000000000001" customHeight="1" x14ac:dyDescent="0.25">
      <c r="A300" s="36"/>
      <c r="B300" s="94"/>
      <c r="C300" s="312"/>
      <c r="D300" s="312"/>
      <c r="E300" s="32" t="s">
        <v>135</v>
      </c>
      <c r="F300" s="33" t="s">
        <v>136</v>
      </c>
      <c r="G300" s="319">
        <v>8000</v>
      </c>
      <c r="H300" s="320"/>
      <c r="I300" s="34">
        <v>6439.01</v>
      </c>
      <c r="J300" s="35">
        <f t="shared" si="32"/>
        <v>0.80487625000000007</v>
      </c>
      <c r="K300" s="20">
        <v>0</v>
      </c>
    </row>
    <row r="301" spans="1:11" ht="17.100000000000001" customHeight="1" x14ac:dyDescent="0.25">
      <c r="A301" s="36"/>
      <c r="B301" s="18"/>
      <c r="C301" s="315" t="s">
        <v>152</v>
      </c>
      <c r="D301" s="315"/>
      <c r="E301" s="25"/>
      <c r="F301" s="26" t="s">
        <v>153</v>
      </c>
      <c r="G301" s="317">
        <f>SUM(G302+G303+G304)</f>
        <v>429765</v>
      </c>
      <c r="H301" s="318"/>
      <c r="I301" s="31">
        <f>SUM(I302+I303+I304)</f>
        <v>420110.49</v>
      </c>
      <c r="J301" s="27">
        <f t="shared" si="32"/>
        <v>0.97753537398345602</v>
      </c>
      <c r="K301" s="31">
        <v>0</v>
      </c>
    </row>
    <row r="302" spans="1:11" ht="66.599999999999994" customHeight="1" x14ac:dyDescent="0.25">
      <c r="A302" s="36"/>
      <c r="B302" s="18"/>
      <c r="C302" s="56"/>
      <c r="D302" s="56"/>
      <c r="E302" s="72" t="s">
        <v>142</v>
      </c>
      <c r="F302" s="76" t="s">
        <v>266</v>
      </c>
      <c r="G302" s="152">
        <v>1000</v>
      </c>
      <c r="H302" s="153"/>
      <c r="I302" s="20">
        <v>0</v>
      </c>
      <c r="J302" s="35">
        <f t="shared" si="32"/>
        <v>0</v>
      </c>
      <c r="K302" s="20">
        <v>0</v>
      </c>
    </row>
    <row r="303" spans="1:11" ht="17.100000000000001" customHeight="1" x14ac:dyDescent="0.25">
      <c r="A303" s="36"/>
      <c r="B303" s="94"/>
      <c r="C303" s="312"/>
      <c r="D303" s="312"/>
      <c r="E303" s="94" t="s">
        <v>135</v>
      </c>
      <c r="F303" s="19" t="s">
        <v>136</v>
      </c>
      <c r="G303" s="313">
        <v>428265</v>
      </c>
      <c r="H303" s="314"/>
      <c r="I303" s="20">
        <v>420110.49</v>
      </c>
      <c r="J303" s="21">
        <f t="shared" si="32"/>
        <v>0.9809591958250149</v>
      </c>
      <c r="K303" s="20">
        <v>0</v>
      </c>
    </row>
    <row r="304" spans="1:11" ht="17.100000000000001" customHeight="1" x14ac:dyDescent="0.25">
      <c r="A304" s="36"/>
      <c r="B304" s="94"/>
      <c r="C304" s="94"/>
      <c r="D304" s="94"/>
      <c r="E304" s="22" t="s">
        <v>104</v>
      </c>
      <c r="F304" s="23" t="s">
        <v>105</v>
      </c>
      <c r="G304" s="180">
        <v>500</v>
      </c>
      <c r="H304" s="181"/>
      <c r="I304" s="12">
        <v>0</v>
      </c>
      <c r="J304" s="24">
        <f t="shared" si="32"/>
        <v>0</v>
      </c>
      <c r="K304" s="20">
        <v>0</v>
      </c>
    </row>
    <row r="305" spans="1:11" ht="17.100000000000001" customHeight="1" x14ac:dyDescent="0.25">
      <c r="A305" s="36"/>
      <c r="B305" s="18"/>
      <c r="C305" s="315" t="s">
        <v>154</v>
      </c>
      <c r="D305" s="315"/>
      <c r="E305" s="25"/>
      <c r="F305" s="26" t="s">
        <v>155</v>
      </c>
      <c r="G305" s="317">
        <f>SUM(G306+G307+G309+G310+G311+G312+G313+G314+G315+G316+G317+G318+G319+G320+G321+G322)</f>
        <v>1292244</v>
      </c>
      <c r="H305" s="318"/>
      <c r="I305" s="31">
        <f>SUM(I322+I321+I320+I319+I318+I317+I316+I315+I314+I313+I312+I311+I310+I309+I307+I306)</f>
        <v>1182953.8600000001</v>
      </c>
      <c r="J305" s="27">
        <f t="shared" ref="J305:J312" si="33">I305/G305</f>
        <v>0.9154260805234925</v>
      </c>
      <c r="K305" s="31">
        <f>SUM(K307+K309+K310+K311+K312+K316+K318)</f>
        <v>118222.15999999999</v>
      </c>
    </row>
    <row r="306" spans="1:11" ht="21.75" customHeight="1" x14ac:dyDescent="0.25">
      <c r="A306" s="36"/>
      <c r="B306" s="94"/>
      <c r="C306" s="312"/>
      <c r="D306" s="312"/>
      <c r="E306" s="32" t="s">
        <v>62</v>
      </c>
      <c r="F306" s="33" t="s">
        <v>63</v>
      </c>
      <c r="G306" s="319">
        <v>3000</v>
      </c>
      <c r="H306" s="320"/>
      <c r="I306" s="34">
        <v>2475.02</v>
      </c>
      <c r="J306" s="35">
        <f t="shared" si="33"/>
        <v>0.82500666666666667</v>
      </c>
      <c r="K306" s="20">
        <v>0</v>
      </c>
    </row>
    <row r="307" spans="1:11" ht="17.100000000000001" customHeight="1" x14ac:dyDescent="0.25">
      <c r="A307" s="36"/>
      <c r="B307" s="94"/>
      <c r="C307" s="312"/>
      <c r="D307" s="312"/>
      <c r="E307" s="94" t="s">
        <v>5</v>
      </c>
      <c r="F307" s="19" t="s">
        <v>6</v>
      </c>
      <c r="G307" s="313">
        <v>876708</v>
      </c>
      <c r="H307" s="314"/>
      <c r="I307" s="20">
        <v>814521.39</v>
      </c>
      <c r="J307" s="21">
        <f t="shared" si="33"/>
        <v>0.92906804774223573</v>
      </c>
      <c r="K307" s="20">
        <v>16289.48</v>
      </c>
    </row>
    <row r="308" spans="1:11" ht="17.100000000000001" customHeight="1" x14ac:dyDescent="0.25">
      <c r="A308" s="36"/>
      <c r="B308" s="41" t="s">
        <v>196</v>
      </c>
      <c r="C308" s="41" t="s">
        <v>197</v>
      </c>
      <c r="D308" s="41"/>
      <c r="E308" s="41" t="s">
        <v>198</v>
      </c>
      <c r="F308" s="41" t="s">
        <v>199</v>
      </c>
      <c r="G308" s="55" t="s">
        <v>200</v>
      </c>
      <c r="H308" s="55"/>
      <c r="I308" s="42" t="s">
        <v>201</v>
      </c>
      <c r="J308" s="42" t="s">
        <v>202</v>
      </c>
      <c r="K308" s="42" t="s">
        <v>203</v>
      </c>
    </row>
    <row r="309" spans="1:11" ht="17.100000000000001" customHeight="1" x14ac:dyDescent="0.25">
      <c r="A309" s="36"/>
      <c r="B309" s="94"/>
      <c r="C309" s="312"/>
      <c r="D309" s="312"/>
      <c r="E309" s="94" t="s">
        <v>7</v>
      </c>
      <c r="F309" s="19" t="s">
        <v>8</v>
      </c>
      <c r="G309" s="313">
        <v>59504</v>
      </c>
      <c r="H309" s="314"/>
      <c r="I309" s="20">
        <v>59482.18</v>
      </c>
      <c r="J309" s="21">
        <f t="shared" si="33"/>
        <v>0.99963330196289324</v>
      </c>
      <c r="K309" s="20">
        <v>72577.87</v>
      </c>
    </row>
    <row r="310" spans="1:11" ht="17.100000000000001" customHeight="1" x14ac:dyDescent="0.25">
      <c r="A310" s="36"/>
      <c r="B310" s="94"/>
      <c r="C310" s="312"/>
      <c r="D310" s="312"/>
      <c r="E310" s="94" t="s">
        <v>9</v>
      </c>
      <c r="F310" s="19" t="s">
        <v>10</v>
      </c>
      <c r="G310" s="313">
        <v>157430</v>
      </c>
      <c r="H310" s="314"/>
      <c r="I310" s="20">
        <v>142705.65</v>
      </c>
      <c r="J310" s="21">
        <f t="shared" ref="J310" si="34">I310/G310</f>
        <v>0.90647049482309594</v>
      </c>
      <c r="K310" s="20">
        <v>21984.38</v>
      </c>
    </row>
    <row r="311" spans="1:11" ht="24" customHeight="1" x14ac:dyDescent="0.25">
      <c r="A311" s="36"/>
      <c r="B311" s="94"/>
      <c r="C311" s="312"/>
      <c r="D311" s="312"/>
      <c r="E311" s="94" t="s">
        <v>21</v>
      </c>
      <c r="F311" s="19" t="s">
        <v>365</v>
      </c>
      <c r="G311" s="313">
        <v>22081</v>
      </c>
      <c r="H311" s="314"/>
      <c r="I311" s="20">
        <v>18333.52</v>
      </c>
      <c r="J311" s="21">
        <f t="shared" si="33"/>
        <v>0.83028486028712467</v>
      </c>
      <c r="K311" s="20">
        <v>3169.42</v>
      </c>
    </row>
    <row r="312" spans="1:11" ht="14.4" customHeight="1" x14ac:dyDescent="0.25">
      <c r="A312" s="36"/>
      <c r="B312" s="94"/>
      <c r="C312" s="312"/>
      <c r="D312" s="312"/>
      <c r="E312" s="94" t="s">
        <v>22</v>
      </c>
      <c r="F312" s="19" t="s">
        <v>23</v>
      </c>
      <c r="G312" s="313">
        <v>7200</v>
      </c>
      <c r="H312" s="314"/>
      <c r="I312" s="20">
        <v>7200</v>
      </c>
      <c r="J312" s="21">
        <f t="shared" si="33"/>
        <v>1</v>
      </c>
      <c r="K312" s="20">
        <v>600</v>
      </c>
    </row>
    <row r="313" spans="1:11" ht="13.8" customHeight="1" x14ac:dyDescent="0.25">
      <c r="A313" s="36"/>
      <c r="B313" s="94"/>
      <c r="C313" s="312"/>
      <c r="D313" s="312"/>
      <c r="E313" s="94" t="s">
        <v>24</v>
      </c>
      <c r="F313" s="19" t="s">
        <v>25</v>
      </c>
      <c r="G313" s="313">
        <v>36000</v>
      </c>
      <c r="H313" s="314"/>
      <c r="I313" s="20">
        <v>28053.32</v>
      </c>
      <c r="J313" s="21">
        <f t="shared" ref="J313:J319" si="35">I313/G313</f>
        <v>0.77925888888888883</v>
      </c>
      <c r="K313" s="20">
        <v>0</v>
      </c>
    </row>
    <row r="314" spans="1:11" ht="13.2" customHeight="1" x14ac:dyDescent="0.25">
      <c r="A314" s="36"/>
      <c r="B314" s="94"/>
      <c r="C314" s="312"/>
      <c r="D314" s="312"/>
      <c r="E314" s="94" t="s">
        <v>68</v>
      </c>
      <c r="F314" s="19" t="s">
        <v>69</v>
      </c>
      <c r="G314" s="313">
        <v>35000</v>
      </c>
      <c r="H314" s="314"/>
      <c r="I314" s="20">
        <v>24873.98</v>
      </c>
      <c r="J314" s="21">
        <f t="shared" si="35"/>
        <v>0.71068514285714279</v>
      </c>
      <c r="K314" s="20">
        <v>0</v>
      </c>
    </row>
    <row r="315" spans="1:11" ht="15" customHeight="1" x14ac:dyDescent="0.25">
      <c r="A315" s="36"/>
      <c r="B315" s="94"/>
      <c r="C315" s="312"/>
      <c r="D315" s="312"/>
      <c r="E315" s="94" t="s">
        <v>70</v>
      </c>
      <c r="F315" s="19" t="s">
        <v>71</v>
      </c>
      <c r="G315" s="313">
        <v>1500</v>
      </c>
      <c r="H315" s="314"/>
      <c r="I315" s="20">
        <v>800</v>
      </c>
      <c r="J315" s="21">
        <f t="shared" si="35"/>
        <v>0.53333333333333333</v>
      </c>
      <c r="K315" s="20">
        <v>0</v>
      </c>
    </row>
    <row r="316" spans="1:11" ht="14.4" customHeight="1" x14ac:dyDescent="0.25">
      <c r="A316" s="36"/>
      <c r="B316" s="94"/>
      <c r="C316" s="312"/>
      <c r="D316" s="312"/>
      <c r="E316" s="94" t="s">
        <v>26</v>
      </c>
      <c r="F316" s="19" t="s">
        <v>27</v>
      </c>
      <c r="G316" s="313">
        <v>42800</v>
      </c>
      <c r="H316" s="314"/>
      <c r="I316" s="20">
        <v>39291.230000000003</v>
      </c>
      <c r="J316" s="21">
        <f t="shared" si="35"/>
        <v>0.91801939252336451</v>
      </c>
      <c r="K316" s="20">
        <v>2353.2800000000002</v>
      </c>
    </row>
    <row r="317" spans="1:11" ht="25.5" customHeight="1" x14ac:dyDescent="0.25">
      <c r="A317" s="36"/>
      <c r="B317" s="94"/>
      <c r="C317" s="312"/>
      <c r="D317" s="312"/>
      <c r="E317" s="94" t="s">
        <v>72</v>
      </c>
      <c r="F317" s="9" t="s">
        <v>211</v>
      </c>
      <c r="G317" s="313">
        <v>4000</v>
      </c>
      <c r="H317" s="314"/>
      <c r="I317" s="20">
        <v>3259.77</v>
      </c>
      <c r="J317" s="21">
        <f t="shared" si="35"/>
        <v>0.81494250000000001</v>
      </c>
      <c r="K317" s="20">
        <v>0</v>
      </c>
    </row>
    <row r="318" spans="1:11" ht="13.8" customHeight="1" x14ac:dyDescent="0.25">
      <c r="A318" s="36"/>
      <c r="B318" s="94"/>
      <c r="C318" s="312"/>
      <c r="D318" s="312"/>
      <c r="E318" s="94" t="s">
        <v>52</v>
      </c>
      <c r="F318" s="19" t="s">
        <v>53</v>
      </c>
      <c r="G318" s="313">
        <v>13000</v>
      </c>
      <c r="H318" s="314"/>
      <c r="I318" s="20">
        <v>11275.62</v>
      </c>
      <c r="J318" s="21">
        <f t="shared" si="35"/>
        <v>0.86735538461538464</v>
      </c>
      <c r="K318" s="20">
        <v>1247.73</v>
      </c>
    </row>
    <row r="319" spans="1:11" ht="14.4" customHeight="1" x14ac:dyDescent="0.25">
      <c r="A319" s="36"/>
      <c r="B319" s="94"/>
      <c r="C319" s="312"/>
      <c r="D319" s="312"/>
      <c r="E319" s="94" t="s">
        <v>28</v>
      </c>
      <c r="F319" s="19" t="s">
        <v>29</v>
      </c>
      <c r="G319" s="313">
        <v>882</v>
      </c>
      <c r="H319" s="314"/>
      <c r="I319" s="20">
        <v>716.71</v>
      </c>
      <c r="J319" s="21">
        <f t="shared" si="35"/>
        <v>0.81259637188208622</v>
      </c>
      <c r="K319" s="20">
        <v>0</v>
      </c>
    </row>
    <row r="320" spans="1:11" ht="24" customHeight="1" x14ac:dyDescent="0.25">
      <c r="A320" s="36"/>
      <c r="B320" s="94"/>
      <c r="C320" s="312"/>
      <c r="D320" s="312"/>
      <c r="E320" s="94" t="s">
        <v>11</v>
      </c>
      <c r="F320" s="19" t="s">
        <v>12</v>
      </c>
      <c r="G320" s="313">
        <v>27439</v>
      </c>
      <c r="H320" s="314"/>
      <c r="I320" s="20">
        <v>27196.47</v>
      </c>
      <c r="J320" s="21">
        <f t="shared" ref="J320:J359" si="36">I320/G320</f>
        <v>0.99116112103210763</v>
      </c>
      <c r="K320" s="20">
        <v>0</v>
      </c>
    </row>
    <row r="321" spans="1:11" ht="22.5" customHeight="1" x14ac:dyDescent="0.25">
      <c r="A321" s="36"/>
      <c r="B321" s="94"/>
      <c r="C321" s="312"/>
      <c r="D321" s="312"/>
      <c r="E321" s="94" t="s">
        <v>54</v>
      </c>
      <c r="F321" s="19" t="s">
        <v>55</v>
      </c>
      <c r="G321" s="313">
        <v>4700</v>
      </c>
      <c r="H321" s="314"/>
      <c r="I321" s="20">
        <v>2769</v>
      </c>
      <c r="J321" s="21">
        <f t="shared" si="36"/>
        <v>0.5891489361702128</v>
      </c>
      <c r="K321" s="20">
        <v>0</v>
      </c>
    </row>
    <row r="322" spans="1:11" ht="22.5" customHeight="1" x14ac:dyDescent="0.25">
      <c r="A322" s="36"/>
      <c r="B322" s="94"/>
      <c r="C322" s="94"/>
      <c r="D322" s="94"/>
      <c r="E322" s="94" t="s">
        <v>367</v>
      </c>
      <c r="F322" s="19" t="s">
        <v>366</v>
      </c>
      <c r="G322" s="152">
        <v>1000</v>
      </c>
      <c r="H322" s="153"/>
      <c r="I322" s="20">
        <v>0</v>
      </c>
      <c r="J322" s="21">
        <f t="shared" si="36"/>
        <v>0</v>
      </c>
      <c r="K322" s="12">
        <v>0</v>
      </c>
    </row>
    <row r="323" spans="1:11" ht="23.25" customHeight="1" x14ac:dyDescent="0.25">
      <c r="A323" s="36"/>
      <c r="B323" s="18"/>
      <c r="C323" s="315" t="s">
        <v>158</v>
      </c>
      <c r="D323" s="315"/>
      <c r="E323" s="25"/>
      <c r="F323" s="26" t="s">
        <v>159</v>
      </c>
      <c r="G323" s="317">
        <f>SUM(G324:H330)</f>
        <v>756691</v>
      </c>
      <c r="H323" s="318"/>
      <c r="I323" s="31">
        <f>SUM(I324:I330)</f>
        <v>652065.72</v>
      </c>
      <c r="J323" s="27">
        <f t="shared" si="36"/>
        <v>0.86173315131275507</v>
      </c>
      <c r="K323" s="13">
        <f>SUM(K324:K330)</f>
        <v>59348.71</v>
      </c>
    </row>
    <row r="324" spans="1:11" ht="23.25" customHeight="1" x14ac:dyDescent="0.25">
      <c r="A324" s="36"/>
      <c r="B324" s="18"/>
      <c r="C324" s="56"/>
      <c r="D324" s="56"/>
      <c r="E324" s="32" t="s">
        <v>62</v>
      </c>
      <c r="F324" s="33" t="s">
        <v>63</v>
      </c>
      <c r="G324" s="319">
        <v>2000</v>
      </c>
      <c r="H324" s="320"/>
      <c r="I324" s="34">
        <v>1421</v>
      </c>
      <c r="J324" s="35">
        <f t="shared" si="36"/>
        <v>0.71050000000000002</v>
      </c>
      <c r="K324" s="20">
        <v>0</v>
      </c>
    </row>
    <row r="325" spans="1:11" ht="16.95" customHeight="1" x14ac:dyDescent="0.25">
      <c r="A325" s="36"/>
      <c r="B325" s="18"/>
      <c r="C325" s="56"/>
      <c r="D325" s="56"/>
      <c r="E325" s="94" t="s">
        <v>5</v>
      </c>
      <c r="F325" s="19" t="s">
        <v>6</v>
      </c>
      <c r="G325" s="313">
        <v>243940</v>
      </c>
      <c r="H325" s="314"/>
      <c r="I325" s="20">
        <v>204791.54</v>
      </c>
      <c r="J325" s="21">
        <f t="shared" si="36"/>
        <v>0.83951602853160612</v>
      </c>
      <c r="K325" s="20">
        <v>0</v>
      </c>
    </row>
    <row r="326" spans="1:11" ht="16.95" customHeight="1" x14ac:dyDescent="0.25">
      <c r="A326" s="36"/>
      <c r="B326" s="18"/>
      <c r="C326" s="56"/>
      <c r="D326" s="56"/>
      <c r="E326" s="94" t="s">
        <v>7</v>
      </c>
      <c r="F326" s="19" t="s">
        <v>8</v>
      </c>
      <c r="G326" s="313">
        <v>12351</v>
      </c>
      <c r="H326" s="314"/>
      <c r="I326" s="20">
        <v>12350.41</v>
      </c>
      <c r="J326" s="21">
        <v>0.999</v>
      </c>
      <c r="K326" s="20">
        <v>16594.93</v>
      </c>
    </row>
    <row r="327" spans="1:11" ht="15" customHeight="1" x14ac:dyDescent="0.25">
      <c r="A327" s="36"/>
      <c r="B327" s="94"/>
      <c r="C327" s="312"/>
      <c r="D327" s="312"/>
      <c r="E327" s="94" t="s">
        <v>9</v>
      </c>
      <c r="F327" s="19" t="s">
        <v>10</v>
      </c>
      <c r="G327" s="313">
        <v>120715</v>
      </c>
      <c r="H327" s="314"/>
      <c r="I327" s="20">
        <v>91556.02</v>
      </c>
      <c r="J327" s="21">
        <f t="shared" si="36"/>
        <v>0.75844774882988863</v>
      </c>
      <c r="K327" s="20">
        <v>11311.63</v>
      </c>
    </row>
    <row r="328" spans="1:11" ht="24.6" customHeight="1" x14ac:dyDescent="0.25">
      <c r="A328" s="36"/>
      <c r="B328" s="94"/>
      <c r="C328" s="94"/>
      <c r="D328" s="94"/>
      <c r="E328" s="94" t="s">
        <v>21</v>
      </c>
      <c r="F328" s="9" t="s">
        <v>365</v>
      </c>
      <c r="G328" s="152">
        <v>7218</v>
      </c>
      <c r="H328" s="153"/>
      <c r="I328" s="20">
        <v>5273.03</v>
      </c>
      <c r="J328" s="21">
        <f t="shared" si="36"/>
        <v>0.73053893045164864</v>
      </c>
      <c r="K328" s="20">
        <v>406.58</v>
      </c>
    </row>
    <row r="329" spans="1:11" ht="17.100000000000001" customHeight="1" x14ac:dyDescent="0.25">
      <c r="A329" s="36"/>
      <c r="B329" s="94"/>
      <c r="C329" s="312"/>
      <c r="D329" s="312"/>
      <c r="E329" s="94" t="s">
        <v>22</v>
      </c>
      <c r="F329" s="19" t="s">
        <v>23</v>
      </c>
      <c r="G329" s="313">
        <v>362152</v>
      </c>
      <c r="H329" s="372"/>
      <c r="I329" s="20">
        <v>328636.03000000003</v>
      </c>
      <c r="J329" s="21">
        <f t="shared" si="36"/>
        <v>0.9074533068987608</v>
      </c>
      <c r="K329" s="20">
        <v>31035.57</v>
      </c>
    </row>
    <row r="330" spans="1:11" ht="25.8" customHeight="1" x14ac:dyDescent="0.25">
      <c r="A330" s="36"/>
      <c r="B330" s="69"/>
      <c r="C330" s="63"/>
      <c r="D330" s="40"/>
      <c r="E330" s="94" t="s">
        <v>11</v>
      </c>
      <c r="F330" s="19" t="s">
        <v>12</v>
      </c>
      <c r="G330" s="205">
        <v>8315</v>
      </c>
      <c r="H330" s="249"/>
      <c r="I330" s="12">
        <v>8037.69</v>
      </c>
      <c r="J330" s="24">
        <f t="shared" si="36"/>
        <v>0.96664942874323512</v>
      </c>
      <c r="K330" s="12">
        <v>0</v>
      </c>
    </row>
    <row r="331" spans="1:11" ht="17.100000000000001" customHeight="1" x14ac:dyDescent="0.25">
      <c r="A331" s="36"/>
      <c r="B331" s="69"/>
      <c r="C331" s="93" t="s">
        <v>310</v>
      </c>
      <c r="D331" s="93"/>
      <c r="E331" s="93"/>
      <c r="F331" s="81" t="s">
        <v>311</v>
      </c>
      <c r="G331" s="184">
        <f>SUM(G332)</f>
        <v>260000</v>
      </c>
      <c r="H331" s="184">
        <f t="shared" ref="H331:I331" si="37">SUM(H332)</f>
        <v>0</v>
      </c>
      <c r="I331" s="184">
        <f t="shared" si="37"/>
        <v>260000</v>
      </c>
      <c r="J331" s="39">
        <f t="shared" si="36"/>
        <v>1</v>
      </c>
      <c r="K331" s="13">
        <f>SUM(K332)</f>
        <v>0</v>
      </c>
    </row>
    <row r="332" spans="1:11" ht="17.100000000000001" customHeight="1" x14ac:dyDescent="0.25">
      <c r="A332" s="36"/>
      <c r="B332" s="94"/>
      <c r="C332" s="94"/>
      <c r="D332" s="94"/>
      <c r="E332" s="22" t="s">
        <v>135</v>
      </c>
      <c r="F332" s="78" t="s">
        <v>136</v>
      </c>
      <c r="G332" s="180">
        <v>260000</v>
      </c>
      <c r="H332" s="181"/>
      <c r="I332" s="12">
        <v>260000</v>
      </c>
      <c r="J332" s="39">
        <f t="shared" si="36"/>
        <v>1</v>
      </c>
      <c r="K332" s="12">
        <v>0</v>
      </c>
    </row>
    <row r="333" spans="1:11" ht="17.100000000000001" customHeight="1" x14ac:dyDescent="0.25">
      <c r="A333" s="36"/>
      <c r="B333" s="18"/>
      <c r="C333" s="373" t="s">
        <v>160</v>
      </c>
      <c r="D333" s="373"/>
      <c r="E333" s="219"/>
      <c r="F333" s="26" t="s">
        <v>20</v>
      </c>
      <c r="G333" s="317">
        <f>SUM(G334:H345)</f>
        <v>8214652.2999999998</v>
      </c>
      <c r="H333" s="318"/>
      <c r="I333" s="31">
        <f>SUM(I334:I345)</f>
        <v>8143711.9400000004</v>
      </c>
      <c r="J333" s="27">
        <f t="shared" si="36"/>
        <v>0.99136416765929347</v>
      </c>
      <c r="K333" s="13">
        <v>0</v>
      </c>
    </row>
    <row r="334" spans="1:11" ht="10.8" customHeight="1" x14ac:dyDescent="0.25">
      <c r="A334" s="36"/>
      <c r="B334" s="18"/>
      <c r="C334" s="91"/>
      <c r="D334" s="91"/>
      <c r="E334" s="94" t="s">
        <v>135</v>
      </c>
      <c r="F334" s="19" t="s">
        <v>136</v>
      </c>
      <c r="G334" s="313">
        <v>7614957</v>
      </c>
      <c r="H334" s="314"/>
      <c r="I334" s="20">
        <v>7549826.3300000001</v>
      </c>
      <c r="J334" s="21">
        <f t="shared" si="36"/>
        <v>0.9914470075142906</v>
      </c>
      <c r="K334" s="20">
        <v>0</v>
      </c>
    </row>
    <row r="335" spans="1:11" ht="27" customHeight="1" x14ac:dyDescent="0.25">
      <c r="A335" s="36"/>
      <c r="B335" s="18"/>
      <c r="C335" s="56"/>
      <c r="D335" s="56"/>
      <c r="E335" s="94" t="s">
        <v>427</v>
      </c>
      <c r="F335" s="19" t="s">
        <v>428</v>
      </c>
      <c r="G335" s="152">
        <v>374720</v>
      </c>
      <c r="H335" s="153"/>
      <c r="I335" s="20">
        <v>374720</v>
      </c>
      <c r="J335" s="21">
        <f t="shared" si="36"/>
        <v>1</v>
      </c>
      <c r="K335" s="20">
        <v>0</v>
      </c>
    </row>
    <row r="336" spans="1:11" ht="31.8" customHeight="1" x14ac:dyDescent="0.25">
      <c r="A336" s="36"/>
      <c r="B336" s="18"/>
      <c r="C336" s="56"/>
      <c r="D336" s="56"/>
      <c r="E336" s="94" t="s">
        <v>429</v>
      </c>
      <c r="F336" s="19" t="s">
        <v>430</v>
      </c>
      <c r="G336" s="152">
        <v>31720</v>
      </c>
      <c r="H336" s="153"/>
      <c r="I336" s="20">
        <v>27953</v>
      </c>
      <c r="J336" s="21">
        <f t="shared" si="36"/>
        <v>0.88124211853720047</v>
      </c>
      <c r="K336" s="20">
        <v>0</v>
      </c>
    </row>
    <row r="337" spans="1:11" ht="13.2" customHeight="1" x14ac:dyDescent="0.25">
      <c r="A337" s="36"/>
      <c r="B337" s="18"/>
      <c r="C337" s="56"/>
      <c r="D337" s="56"/>
      <c r="E337" s="94" t="s">
        <v>5</v>
      </c>
      <c r="F337" s="19" t="s">
        <v>6</v>
      </c>
      <c r="G337" s="313">
        <v>75370</v>
      </c>
      <c r="H337" s="314"/>
      <c r="I337" s="20">
        <v>75316.53</v>
      </c>
      <c r="J337" s="21">
        <f t="shared" ref="J337:J354" si="38">I337/G337</f>
        <v>0.99929056653841053</v>
      </c>
      <c r="K337" s="20">
        <v>0</v>
      </c>
    </row>
    <row r="338" spans="1:11" ht="10.8" customHeight="1" x14ac:dyDescent="0.25">
      <c r="A338" s="36"/>
      <c r="B338" s="18"/>
      <c r="C338" s="56"/>
      <c r="D338" s="56"/>
      <c r="E338" s="94" t="s">
        <v>9</v>
      </c>
      <c r="F338" s="19" t="s">
        <v>10</v>
      </c>
      <c r="G338" s="313">
        <v>13027</v>
      </c>
      <c r="H338" s="314"/>
      <c r="I338" s="20">
        <v>13024.29</v>
      </c>
      <c r="J338" s="21">
        <v>0.999</v>
      </c>
      <c r="K338" s="20">
        <v>0</v>
      </c>
    </row>
    <row r="339" spans="1:11" ht="24.6" customHeight="1" x14ac:dyDescent="0.25">
      <c r="A339" s="36"/>
      <c r="B339" s="18"/>
      <c r="C339" s="56"/>
      <c r="D339" s="56"/>
      <c r="E339" s="94" t="s">
        <v>21</v>
      </c>
      <c r="F339" s="9" t="s">
        <v>365</v>
      </c>
      <c r="G339" s="152">
        <v>1731</v>
      </c>
      <c r="H339" s="153"/>
      <c r="I339" s="20">
        <v>1630.76</v>
      </c>
      <c r="J339" s="21">
        <f t="shared" si="38"/>
        <v>0.94209127671865978</v>
      </c>
      <c r="K339" s="20">
        <v>0</v>
      </c>
    </row>
    <row r="340" spans="1:11" ht="10.8" customHeight="1" x14ac:dyDescent="0.25">
      <c r="A340" s="36"/>
      <c r="B340" s="18"/>
      <c r="C340" s="56"/>
      <c r="D340" s="56"/>
      <c r="E340" s="94" t="s">
        <v>24</v>
      </c>
      <c r="F340" s="19" t="s">
        <v>25</v>
      </c>
      <c r="G340" s="313">
        <v>38648</v>
      </c>
      <c r="H340" s="314"/>
      <c r="I340" s="20">
        <v>38613.75</v>
      </c>
      <c r="J340" s="21">
        <f t="shared" si="38"/>
        <v>0.9991137963154626</v>
      </c>
      <c r="K340" s="20">
        <v>0</v>
      </c>
    </row>
    <row r="341" spans="1:11" ht="13.2" customHeight="1" x14ac:dyDescent="0.25">
      <c r="A341" s="36"/>
      <c r="B341" s="18"/>
      <c r="C341" s="56"/>
      <c r="D341" s="56"/>
      <c r="E341" s="94" t="s">
        <v>26</v>
      </c>
      <c r="F341" s="19" t="s">
        <v>27</v>
      </c>
      <c r="G341" s="152">
        <v>61715</v>
      </c>
      <c r="H341" s="153"/>
      <c r="I341" s="20">
        <v>60242.98</v>
      </c>
      <c r="J341" s="21">
        <f t="shared" si="38"/>
        <v>0.9761481001377299</v>
      </c>
      <c r="K341" s="20">
        <v>0</v>
      </c>
    </row>
    <row r="342" spans="1:11" ht="23.4" customHeight="1" x14ac:dyDescent="0.25">
      <c r="A342" s="36"/>
      <c r="B342" s="18"/>
      <c r="C342" s="56"/>
      <c r="D342" s="56"/>
      <c r="E342" s="94" t="s">
        <v>414</v>
      </c>
      <c r="F342" s="19" t="s">
        <v>415</v>
      </c>
      <c r="G342" s="152">
        <v>1220</v>
      </c>
      <c r="H342" s="153"/>
      <c r="I342" s="20">
        <v>1220</v>
      </c>
      <c r="J342" s="21">
        <f t="shared" si="38"/>
        <v>1</v>
      </c>
      <c r="K342" s="20">
        <v>0</v>
      </c>
    </row>
    <row r="343" spans="1:11" ht="10.199999999999999" customHeight="1" x14ac:dyDescent="0.25">
      <c r="A343" s="36"/>
      <c r="B343" s="18"/>
      <c r="C343" s="56"/>
      <c r="D343" s="56"/>
      <c r="E343" s="94" t="s">
        <v>104</v>
      </c>
      <c r="F343" s="19" t="s">
        <v>105</v>
      </c>
      <c r="G343" s="152">
        <v>44.3</v>
      </c>
      <c r="H343" s="153"/>
      <c r="I343" s="20">
        <v>44.3</v>
      </c>
      <c r="J343" s="21">
        <f t="shared" si="38"/>
        <v>1</v>
      </c>
      <c r="K343" s="20">
        <v>0</v>
      </c>
    </row>
    <row r="344" spans="1:11" ht="10.199999999999999" customHeight="1" x14ac:dyDescent="0.25">
      <c r="A344" s="36"/>
      <c r="B344" s="18"/>
      <c r="C344" s="56"/>
      <c r="D344" s="56"/>
      <c r="E344" s="94"/>
      <c r="F344" s="19"/>
      <c r="G344" s="152"/>
      <c r="H344" s="153"/>
      <c r="I344" s="20"/>
      <c r="J344" s="21"/>
      <c r="K344" s="20"/>
    </row>
    <row r="345" spans="1:11" ht="24.6" customHeight="1" x14ac:dyDescent="0.25">
      <c r="A345" s="36"/>
      <c r="B345" s="18"/>
      <c r="C345" s="56"/>
      <c r="D345" s="56"/>
      <c r="E345" s="94" t="s">
        <v>54</v>
      </c>
      <c r="F345" s="19" t="s">
        <v>55</v>
      </c>
      <c r="G345" s="152">
        <v>1500</v>
      </c>
      <c r="H345" s="153"/>
      <c r="I345" s="20">
        <v>1120</v>
      </c>
      <c r="J345" s="21">
        <f t="shared" si="38"/>
        <v>0.7466666666666667</v>
      </c>
      <c r="K345" s="20">
        <v>0</v>
      </c>
    </row>
    <row r="346" spans="1:11" ht="16.2" customHeight="1" x14ac:dyDescent="0.25">
      <c r="A346" s="36"/>
      <c r="B346" s="41" t="s">
        <v>196</v>
      </c>
      <c r="C346" s="41" t="s">
        <v>197</v>
      </c>
      <c r="D346" s="41"/>
      <c r="E346" s="41" t="s">
        <v>198</v>
      </c>
      <c r="F346" s="41" t="s">
        <v>199</v>
      </c>
      <c r="G346" s="55" t="s">
        <v>200</v>
      </c>
      <c r="H346" s="55"/>
      <c r="I346" s="42" t="s">
        <v>201</v>
      </c>
      <c r="J346" s="42" t="s">
        <v>202</v>
      </c>
      <c r="K346" s="42" t="s">
        <v>203</v>
      </c>
    </row>
    <row r="347" spans="1:11" ht="23.4" customHeight="1" thickBot="1" x14ac:dyDescent="0.3">
      <c r="A347" s="36"/>
      <c r="B347" s="101" t="s">
        <v>400</v>
      </c>
      <c r="C347" s="329"/>
      <c r="D347" s="329"/>
      <c r="E347" s="101"/>
      <c r="F347" s="89" t="s">
        <v>402</v>
      </c>
      <c r="G347" s="323">
        <f>SUM(G348)</f>
        <v>2440723.7999999998</v>
      </c>
      <c r="H347" s="324"/>
      <c r="I347" s="14">
        <f>SUM(I348)</f>
        <v>1328533.1199999999</v>
      </c>
      <c r="J347" s="17">
        <f t="shared" si="38"/>
        <v>0.54431932035898534</v>
      </c>
      <c r="K347" s="14">
        <f>SUM(K348)</f>
        <v>301739.03000000003</v>
      </c>
    </row>
    <row r="348" spans="1:11" ht="17.100000000000001" customHeight="1" thickTop="1" x14ac:dyDescent="0.25">
      <c r="A348" s="36"/>
      <c r="B348" s="18"/>
      <c r="C348" s="316" t="s">
        <v>401</v>
      </c>
      <c r="D348" s="316"/>
      <c r="E348" s="37"/>
      <c r="F348" s="38" t="s">
        <v>20</v>
      </c>
      <c r="G348" s="321">
        <f>SUM(G349:H355)</f>
        <v>2440723.7999999998</v>
      </c>
      <c r="H348" s="322"/>
      <c r="I348" s="13">
        <f>SUM(I349:I355)</f>
        <v>1328533.1199999999</v>
      </c>
      <c r="J348" s="108">
        <f t="shared" si="38"/>
        <v>0.54431932035898534</v>
      </c>
      <c r="K348" s="13">
        <f>SUM(K349:K355)</f>
        <v>301739.03000000003</v>
      </c>
    </row>
    <row r="349" spans="1:11" ht="17.100000000000001" customHeight="1" x14ac:dyDescent="0.25">
      <c r="A349" s="36"/>
      <c r="B349" s="94"/>
      <c r="C349" s="312"/>
      <c r="D349" s="312"/>
      <c r="E349" s="32" t="s">
        <v>135</v>
      </c>
      <c r="F349" s="33" t="s">
        <v>136</v>
      </c>
      <c r="G349" s="319">
        <v>1110200</v>
      </c>
      <c r="H349" s="320"/>
      <c r="I349" s="296">
        <v>872500</v>
      </c>
      <c r="J349" s="297">
        <f t="shared" si="38"/>
        <v>0.78589443343541709</v>
      </c>
      <c r="K349" s="34">
        <v>0</v>
      </c>
    </row>
    <row r="350" spans="1:11" ht="17.100000000000001" customHeight="1" x14ac:dyDescent="0.25">
      <c r="A350" s="36"/>
      <c r="B350" s="94"/>
      <c r="C350" s="94"/>
      <c r="D350" s="94"/>
      <c r="E350" s="94" t="s">
        <v>5</v>
      </c>
      <c r="F350" s="19" t="s">
        <v>6</v>
      </c>
      <c r="G350" s="152">
        <v>1775.96</v>
      </c>
      <c r="H350" s="153"/>
      <c r="I350" s="287">
        <v>1775.96</v>
      </c>
      <c r="J350" s="125">
        <f t="shared" si="38"/>
        <v>1</v>
      </c>
      <c r="K350" s="20">
        <v>0</v>
      </c>
    </row>
    <row r="351" spans="1:11" ht="17.100000000000001" customHeight="1" x14ac:dyDescent="0.25">
      <c r="A351" s="36"/>
      <c r="B351" s="94"/>
      <c r="C351" s="94"/>
      <c r="D351" s="94"/>
      <c r="E351" s="94" t="s">
        <v>9</v>
      </c>
      <c r="F351" s="19" t="s">
        <v>10</v>
      </c>
      <c r="G351" s="152">
        <v>303.68</v>
      </c>
      <c r="H351" s="153"/>
      <c r="I351" s="287">
        <v>303.68</v>
      </c>
      <c r="J351" s="125">
        <f t="shared" si="38"/>
        <v>1</v>
      </c>
      <c r="K351" s="20">
        <v>0</v>
      </c>
    </row>
    <row r="352" spans="1:11" ht="22.2" customHeight="1" x14ac:dyDescent="0.25">
      <c r="A352" s="36"/>
      <c r="B352" s="94"/>
      <c r="C352" s="94"/>
      <c r="D352" s="94"/>
      <c r="E352" s="94" t="s">
        <v>21</v>
      </c>
      <c r="F352" s="19" t="s">
        <v>365</v>
      </c>
      <c r="G352" s="152">
        <v>43.51</v>
      </c>
      <c r="H352" s="153"/>
      <c r="I352" s="287">
        <v>43.51</v>
      </c>
      <c r="J352" s="125">
        <f t="shared" si="38"/>
        <v>1</v>
      </c>
      <c r="K352" s="20">
        <v>0</v>
      </c>
    </row>
    <row r="353" spans="1:11" ht="17.100000000000001" customHeight="1" x14ac:dyDescent="0.25">
      <c r="A353" s="36"/>
      <c r="B353" s="94"/>
      <c r="C353" s="94"/>
      <c r="D353" s="94"/>
      <c r="E353" s="94" t="s">
        <v>24</v>
      </c>
      <c r="F353" s="19" t="s">
        <v>25</v>
      </c>
      <c r="G353" s="152">
        <v>909867</v>
      </c>
      <c r="H353" s="153"/>
      <c r="I353" s="287">
        <v>316439.08</v>
      </c>
      <c r="J353" s="125">
        <f t="shared" si="38"/>
        <v>0.34778608302092506</v>
      </c>
      <c r="K353" s="20">
        <v>153419.72</v>
      </c>
    </row>
    <row r="354" spans="1:11" ht="17.100000000000001" customHeight="1" x14ac:dyDescent="0.25">
      <c r="A354" s="36"/>
      <c r="B354" s="94"/>
      <c r="C354" s="94"/>
      <c r="D354" s="94"/>
      <c r="E354" s="94" t="s">
        <v>26</v>
      </c>
      <c r="F354" s="19" t="s">
        <v>27</v>
      </c>
      <c r="G354" s="152">
        <v>312337</v>
      </c>
      <c r="H354" s="153"/>
      <c r="I354" s="287">
        <v>31312.97</v>
      </c>
      <c r="J354" s="125">
        <f t="shared" si="38"/>
        <v>0.10025379638019191</v>
      </c>
      <c r="K354" s="20">
        <v>148319.31</v>
      </c>
    </row>
    <row r="355" spans="1:11" ht="17.100000000000001" customHeight="1" x14ac:dyDescent="0.25">
      <c r="A355" s="36"/>
      <c r="B355" s="94"/>
      <c r="C355" s="94"/>
      <c r="D355" s="94"/>
      <c r="E355" s="94" t="s">
        <v>28</v>
      </c>
      <c r="F355" s="19" t="s">
        <v>29</v>
      </c>
      <c r="G355" s="152">
        <v>106196.65</v>
      </c>
      <c r="H355" s="153"/>
      <c r="I355" s="287">
        <v>106157.92</v>
      </c>
      <c r="J355" s="24">
        <v>0.999</v>
      </c>
      <c r="K355" s="12">
        <v>0</v>
      </c>
    </row>
    <row r="356" spans="1:11" ht="14.4" customHeight="1" thickBot="1" x14ac:dyDescent="0.3">
      <c r="A356" s="36"/>
      <c r="B356" s="101" t="s">
        <v>161</v>
      </c>
      <c r="C356" s="329"/>
      <c r="D356" s="329"/>
      <c r="E356" s="101"/>
      <c r="F356" s="89" t="s">
        <v>162</v>
      </c>
      <c r="G356" s="323">
        <f>SUM(G357)</f>
        <v>412000</v>
      </c>
      <c r="H356" s="324"/>
      <c r="I356" s="14">
        <f>SUM(I357)</f>
        <v>398164</v>
      </c>
      <c r="J356" s="46">
        <f t="shared" si="36"/>
        <v>0.9664174757281554</v>
      </c>
      <c r="K356" s="14">
        <v>0</v>
      </c>
    </row>
    <row r="357" spans="1:11" ht="22.2" customHeight="1" thickTop="1" x14ac:dyDescent="0.25">
      <c r="A357" s="36"/>
      <c r="B357" s="18"/>
      <c r="C357" s="316" t="s">
        <v>163</v>
      </c>
      <c r="D357" s="316"/>
      <c r="E357" s="107"/>
      <c r="F357" s="67" t="s">
        <v>312</v>
      </c>
      <c r="G357" s="337">
        <f>SUM(G358:H359)</f>
        <v>412000</v>
      </c>
      <c r="H357" s="338"/>
      <c r="I357" s="51">
        <f>SUM(I358:I359)</f>
        <v>398164</v>
      </c>
      <c r="J357" s="108">
        <f t="shared" si="36"/>
        <v>0.9664174757281554</v>
      </c>
      <c r="K357" s="51">
        <v>0</v>
      </c>
    </row>
    <row r="358" spans="1:11" s="284" customFormat="1" ht="16.8" customHeight="1" x14ac:dyDescent="0.2">
      <c r="A358" s="282"/>
      <c r="B358" s="72"/>
      <c r="C358" s="283"/>
      <c r="D358" s="298"/>
      <c r="E358" s="299" t="s">
        <v>77</v>
      </c>
      <c r="F358" s="300" t="s">
        <v>78</v>
      </c>
      <c r="G358" s="301">
        <v>402000</v>
      </c>
      <c r="H358" s="173"/>
      <c r="I358" s="301">
        <v>398164</v>
      </c>
      <c r="J358" s="302">
        <f t="shared" si="36"/>
        <v>0.99045771144278605</v>
      </c>
      <c r="K358" s="201">
        <v>0</v>
      </c>
    </row>
    <row r="359" spans="1:11" ht="37.799999999999997" customHeight="1" x14ac:dyDescent="0.25">
      <c r="A359" s="36"/>
      <c r="B359" s="203"/>
      <c r="C359" s="352"/>
      <c r="D359" s="352"/>
      <c r="E359" s="94" t="s">
        <v>429</v>
      </c>
      <c r="F359" s="19" t="s">
        <v>431</v>
      </c>
      <c r="G359" s="313">
        <v>10000</v>
      </c>
      <c r="H359" s="314"/>
      <c r="I359" s="20">
        <v>0</v>
      </c>
      <c r="J359" s="21">
        <f t="shared" si="36"/>
        <v>0</v>
      </c>
      <c r="K359" s="12">
        <v>0</v>
      </c>
    </row>
    <row r="360" spans="1:11" ht="13.95" customHeight="1" thickBot="1" x14ac:dyDescent="0.3">
      <c r="A360" s="36"/>
      <c r="B360" s="99" t="s">
        <v>313</v>
      </c>
      <c r="C360" s="99"/>
      <c r="D360" s="99"/>
      <c r="E360" s="95"/>
      <c r="F360" s="16" t="s">
        <v>315</v>
      </c>
      <c r="G360" s="222">
        <f>SUM(G417+G399+G397+G395+G393+G385+G383+G371+G361)</f>
        <v>12888218.99</v>
      </c>
      <c r="H360" s="222" t="e">
        <f>H361+H371++H385+H393+H395+H397+H383+H399+H417</f>
        <v>#REF!</v>
      </c>
      <c r="I360" s="303">
        <f>SUM(I417+I399+I397+I395+I393+I385+I383+I371+I361)</f>
        <v>12840704.960000001</v>
      </c>
      <c r="J360" s="17">
        <f>SUM(I360/G360)</f>
        <v>0.99631337502591588</v>
      </c>
      <c r="K360" s="10">
        <f>SUM(K417+K399+K396+K393+K385+K383+K371+K361)</f>
        <v>85871.25</v>
      </c>
    </row>
    <row r="361" spans="1:11" ht="14.4" customHeight="1" thickTop="1" x14ac:dyDescent="0.25">
      <c r="A361" s="36"/>
      <c r="B361" s="94"/>
      <c r="C361" s="66" t="s">
        <v>314</v>
      </c>
      <c r="D361" s="66"/>
      <c r="E361" s="66"/>
      <c r="F361" s="67" t="s">
        <v>316</v>
      </c>
      <c r="G361" s="185">
        <f>SUM(G362+G363+G364+G365+G366+G367+G368+G369+G370)</f>
        <v>4835646</v>
      </c>
      <c r="H361" s="185">
        <f t="shared" ref="H361:I361" si="39">SUM(H362+H363+H364+H365+H366+H367+H368+H369+H370)</f>
        <v>0</v>
      </c>
      <c r="I361" s="185">
        <f t="shared" si="39"/>
        <v>4834761.120000001</v>
      </c>
      <c r="J361" s="82">
        <v>0.999</v>
      </c>
      <c r="K361" s="51">
        <f>SUM(K362:K370)</f>
        <v>0</v>
      </c>
    </row>
    <row r="362" spans="1:11" ht="66.599999999999994" customHeight="1" x14ac:dyDescent="0.25">
      <c r="A362" s="36"/>
      <c r="B362" s="94"/>
      <c r="C362" s="94"/>
      <c r="D362" s="94"/>
      <c r="E362" s="83" t="s">
        <v>142</v>
      </c>
      <c r="F362" s="84" t="s">
        <v>266</v>
      </c>
      <c r="G362" s="186">
        <v>1000</v>
      </c>
      <c r="H362" s="153"/>
      <c r="I362" s="20">
        <v>750</v>
      </c>
      <c r="J362" s="35">
        <f>SUM(I362/G362)</f>
        <v>0.75</v>
      </c>
      <c r="K362" s="20">
        <v>0</v>
      </c>
    </row>
    <row r="363" spans="1:11" ht="17.100000000000001" customHeight="1" x14ac:dyDescent="0.25">
      <c r="A363" s="36"/>
      <c r="B363" s="94"/>
      <c r="C363" s="94"/>
      <c r="D363" s="94"/>
      <c r="E363" s="94" t="s">
        <v>135</v>
      </c>
      <c r="F363" s="19" t="s">
        <v>136</v>
      </c>
      <c r="G363" s="166">
        <v>4782740.75</v>
      </c>
      <c r="H363" s="153"/>
      <c r="I363" s="20">
        <v>4782740.75</v>
      </c>
      <c r="J363" s="21">
        <f t="shared" ref="J363:J370" si="40">I363/G363</f>
        <v>1</v>
      </c>
      <c r="K363" s="20">
        <v>0</v>
      </c>
    </row>
    <row r="364" spans="1:11" ht="17.100000000000001" customHeight="1" x14ac:dyDescent="0.25">
      <c r="A364" s="36"/>
      <c r="B364" s="94"/>
      <c r="C364" s="94"/>
      <c r="D364" s="94"/>
      <c r="E364" s="94" t="s">
        <v>5</v>
      </c>
      <c r="F364" s="19" t="s">
        <v>6</v>
      </c>
      <c r="G364" s="166">
        <v>30050.26</v>
      </c>
      <c r="H364" s="153"/>
      <c r="I364" s="166">
        <v>30050</v>
      </c>
      <c r="J364" s="21">
        <f t="shared" si="40"/>
        <v>0.99999134782860455</v>
      </c>
      <c r="K364" s="20">
        <v>0</v>
      </c>
    </row>
    <row r="365" spans="1:11" ht="17.100000000000001" customHeight="1" x14ac:dyDescent="0.25">
      <c r="A365" s="36"/>
      <c r="B365" s="94"/>
      <c r="C365" s="94"/>
      <c r="D365" s="94"/>
      <c r="E365" s="94" t="s">
        <v>7</v>
      </c>
      <c r="F365" s="19" t="s">
        <v>8</v>
      </c>
      <c r="G365" s="166">
        <v>5826.64</v>
      </c>
      <c r="H365" s="153"/>
      <c r="I365" s="166">
        <v>5826.64</v>
      </c>
      <c r="J365" s="21">
        <f t="shared" si="40"/>
        <v>1</v>
      </c>
      <c r="K365" s="20">
        <v>0</v>
      </c>
    </row>
    <row r="366" spans="1:11" ht="17.100000000000001" customHeight="1" x14ac:dyDescent="0.25">
      <c r="A366" s="36"/>
      <c r="B366" s="94"/>
      <c r="C366" s="94"/>
      <c r="D366" s="94"/>
      <c r="E366" s="94" t="s">
        <v>9</v>
      </c>
      <c r="F366" s="19" t="s">
        <v>10</v>
      </c>
      <c r="G366" s="166">
        <v>6249.65</v>
      </c>
      <c r="H366" s="153"/>
      <c r="I366" s="166">
        <v>6249.65</v>
      </c>
      <c r="J366" s="21">
        <f t="shared" si="40"/>
        <v>1</v>
      </c>
      <c r="K366" s="20">
        <v>0</v>
      </c>
    </row>
    <row r="367" spans="1:11" ht="24.6" customHeight="1" x14ac:dyDescent="0.25">
      <c r="A367" s="36"/>
      <c r="B367" s="94"/>
      <c r="C367" s="94"/>
      <c r="D367" s="94"/>
      <c r="E367" s="94" t="s">
        <v>21</v>
      </c>
      <c r="F367" s="19" t="s">
        <v>365</v>
      </c>
      <c r="G367" s="166">
        <v>878.99</v>
      </c>
      <c r="H367" s="153"/>
      <c r="I367" s="166">
        <v>878.99</v>
      </c>
      <c r="J367" s="21">
        <f t="shared" si="40"/>
        <v>1</v>
      </c>
      <c r="K367" s="20">
        <v>0</v>
      </c>
    </row>
    <row r="368" spans="1:11" ht="17.100000000000001" customHeight="1" x14ac:dyDescent="0.25">
      <c r="A368" s="36"/>
      <c r="B368" s="94"/>
      <c r="C368" s="94"/>
      <c r="D368" s="94"/>
      <c r="E368" s="94" t="s">
        <v>26</v>
      </c>
      <c r="F368" s="19" t="s">
        <v>27</v>
      </c>
      <c r="G368" s="166">
        <v>7706.81</v>
      </c>
      <c r="H368" s="153"/>
      <c r="I368" s="166">
        <v>7497.69</v>
      </c>
      <c r="J368" s="21">
        <f t="shared" si="40"/>
        <v>0.97286555656620566</v>
      </c>
      <c r="K368" s="20">
        <v>0</v>
      </c>
    </row>
    <row r="369" spans="1:11" ht="21.6" customHeight="1" x14ac:dyDescent="0.25">
      <c r="A369" s="36"/>
      <c r="B369" s="94"/>
      <c r="C369" s="94"/>
      <c r="D369" s="94"/>
      <c r="E369" s="94" t="s">
        <v>11</v>
      </c>
      <c r="F369" s="19" t="s">
        <v>12</v>
      </c>
      <c r="G369" s="166">
        <v>692.9</v>
      </c>
      <c r="H369" s="153"/>
      <c r="I369" s="166">
        <v>692.9</v>
      </c>
      <c r="J369" s="21">
        <f t="shared" si="40"/>
        <v>1</v>
      </c>
      <c r="K369" s="20">
        <v>0</v>
      </c>
    </row>
    <row r="370" spans="1:11" ht="13.95" customHeight="1" x14ac:dyDescent="0.25">
      <c r="A370" s="36"/>
      <c r="B370" s="94"/>
      <c r="C370" s="94"/>
      <c r="D370" s="94"/>
      <c r="E370" s="72" t="s">
        <v>104</v>
      </c>
      <c r="F370" s="85" t="s">
        <v>105</v>
      </c>
      <c r="G370" s="166">
        <v>500</v>
      </c>
      <c r="H370" s="153"/>
      <c r="I370" s="166">
        <v>74.5</v>
      </c>
      <c r="J370" s="21">
        <f t="shared" si="40"/>
        <v>0.14899999999999999</v>
      </c>
      <c r="K370" s="20">
        <v>0</v>
      </c>
    </row>
    <row r="371" spans="1:11" ht="47.4" customHeight="1" x14ac:dyDescent="0.25">
      <c r="A371" s="36"/>
      <c r="B371" s="18"/>
      <c r="C371" s="315" t="s">
        <v>317</v>
      </c>
      <c r="D371" s="315"/>
      <c r="E371" s="25"/>
      <c r="F371" s="26" t="s">
        <v>141</v>
      </c>
      <c r="G371" s="187">
        <f>SUM(G372+G373+G374+G375+G376+G378+G379+G380+G381+G382)</f>
        <v>6683959</v>
      </c>
      <c r="H371" s="187" t="e">
        <f>SUM(H372+H373+H374+H375+H376+H379+H380+H381+H382+H378+#REF!)</f>
        <v>#REF!</v>
      </c>
      <c r="I371" s="187">
        <f>SUM(I372+I373+I374+I375+I376+I378+I379+I380+I381+I382)</f>
        <v>6666844.0199999986</v>
      </c>
      <c r="J371" s="27">
        <f>SUM(I371/G371)</f>
        <v>0.99743939482573107</v>
      </c>
      <c r="K371" s="31">
        <f>SUM(K375+K376+K378)</f>
        <v>15610.829999999998</v>
      </c>
    </row>
    <row r="372" spans="1:11" ht="63" customHeight="1" x14ac:dyDescent="0.25">
      <c r="A372" s="36"/>
      <c r="B372" s="94"/>
      <c r="C372" s="312"/>
      <c r="D372" s="312"/>
      <c r="E372" s="32" t="s">
        <v>142</v>
      </c>
      <c r="F372" s="33" t="s">
        <v>406</v>
      </c>
      <c r="G372" s="188">
        <v>6547</v>
      </c>
      <c r="H372" s="167" t="s">
        <v>73</v>
      </c>
      <c r="I372" s="34">
        <v>4104</v>
      </c>
      <c r="J372" s="35">
        <f>I372/G372</f>
        <v>0.62685199327936458</v>
      </c>
      <c r="K372" s="20">
        <v>0</v>
      </c>
    </row>
    <row r="373" spans="1:11" ht="17.100000000000001" customHeight="1" x14ac:dyDescent="0.25">
      <c r="A373" s="36"/>
      <c r="B373" s="94"/>
      <c r="C373" s="312"/>
      <c r="D373" s="312"/>
      <c r="E373" s="94" t="s">
        <v>135</v>
      </c>
      <c r="F373" s="19" t="s">
        <v>136</v>
      </c>
      <c r="G373" s="166">
        <v>5862134</v>
      </c>
      <c r="H373" s="167" t="s">
        <v>318</v>
      </c>
      <c r="I373" s="20">
        <v>5859218.25</v>
      </c>
      <c r="J373" s="21">
        <v>0.999</v>
      </c>
      <c r="K373" s="20">
        <v>0</v>
      </c>
    </row>
    <row r="374" spans="1:11" ht="17.100000000000001" customHeight="1" x14ac:dyDescent="0.25">
      <c r="A374" s="36"/>
      <c r="B374" s="94"/>
      <c r="C374" s="312"/>
      <c r="D374" s="312"/>
      <c r="E374" s="94" t="s">
        <v>5</v>
      </c>
      <c r="F374" s="19" t="s">
        <v>6</v>
      </c>
      <c r="G374" s="166">
        <v>207674</v>
      </c>
      <c r="H374" s="167" t="s">
        <v>319</v>
      </c>
      <c r="I374" s="20">
        <v>201523.29</v>
      </c>
      <c r="J374" s="21">
        <f>I374/G374</f>
        <v>0.97038285967429727</v>
      </c>
      <c r="K374" s="20">
        <v>0</v>
      </c>
    </row>
    <row r="375" spans="1:11" ht="17.100000000000001" customHeight="1" x14ac:dyDescent="0.25">
      <c r="A375" s="36"/>
      <c r="B375" s="94"/>
      <c r="C375" s="312"/>
      <c r="D375" s="312"/>
      <c r="E375" s="94" t="s">
        <v>7</v>
      </c>
      <c r="F375" s="19" t="s">
        <v>8</v>
      </c>
      <c r="G375" s="166">
        <v>11024</v>
      </c>
      <c r="H375" s="167" t="s">
        <v>320</v>
      </c>
      <c r="I375" s="20">
        <v>10916.38</v>
      </c>
      <c r="J375" s="21">
        <f>I375/G375</f>
        <v>0.99023766328011609</v>
      </c>
      <c r="K375" s="20">
        <v>13220.63</v>
      </c>
    </row>
    <row r="376" spans="1:11" ht="17.100000000000001" customHeight="1" x14ac:dyDescent="0.25">
      <c r="A376" s="36"/>
      <c r="B376" s="94"/>
      <c r="C376" s="312"/>
      <c r="D376" s="312"/>
      <c r="E376" s="94" t="s">
        <v>9</v>
      </c>
      <c r="F376" s="19" t="s">
        <v>10</v>
      </c>
      <c r="G376" s="166">
        <v>556771</v>
      </c>
      <c r="H376" s="167" t="s">
        <v>321</v>
      </c>
      <c r="I376" s="20">
        <v>556767.22</v>
      </c>
      <c r="J376" s="21">
        <v>0.999</v>
      </c>
      <c r="K376" s="20">
        <v>2292.4499999999998</v>
      </c>
    </row>
    <row r="377" spans="1:11" ht="17.100000000000001" customHeight="1" x14ac:dyDescent="0.25">
      <c r="A377" s="36"/>
      <c r="B377" s="41" t="s">
        <v>196</v>
      </c>
      <c r="C377" s="41" t="s">
        <v>197</v>
      </c>
      <c r="D377" s="41"/>
      <c r="E377" s="41" t="s">
        <v>198</v>
      </c>
      <c r="F377" s="41" t="s">
        <v>199</v>
      </c>
      <c r="G377" s="55" t="s">
        <v>200</v>
      </c>
      <c r="H377" s="55"/>
      <c r="I377" s="42" t="s">
        <v>201</v>
      </c>
      <c r="J377" s="42" t="s">
        <v>202</v>
      </c>
      <c r="K377" s="42" t="s">
        <v>203</v>
      </c>
    </row>
    <row r="378" spans="1:11" ht="24" customHeight="1" x14ac:dyDescent="0.25">
      <c r="A378" s="36"/>
      <c r="B378" s="94"/>
      <c r="C378" s="94"/>
      <c r="D378" s="94"/>
      <c r="E378" s="94" t="s">
        <v>21</v>
      </c>
      <c r="F378" s="19" t="s">
        <v>365</v>
      </c>
      <c r="G378" s="166">
        <v>1067</v>
      </c>
      <c r="H378" s="153"/>
      <c r="I378" s="166">
        <v>840.72</v>
      </c>
      <c r="J378" s="21">
        <f t="shared" ref="J378:J382" si="41">I378/G378</f>
        <v>0.7879287722586692</v>
      </c>
      <c r="K378" s="20">
        <v>97.75</v>
      </c>
    </row>
    <row r="379" spans="1:11" ht="17.399999999999999" customHeight="1" x14ac:dyDescent="0.25">
      <c r="A379" s="36"/>
      <c r="B379" s="94"/>
      <c r="C379" s="312"/>
      <c r="D379" s="312"/>
      <c r="E379" s="94" t="s">
        <v>24</v>
      </c>
      <c r="F379" s="19" t="s">
        <v>25</v>
      </c>
      <c r="G379" s="166">
        <v>6000</v>
      </c>
      <c r="H379" s="167" t="s">
        <v>267</v>
      </c>
      <c r="I379" s="20">
        <v>3649.34</v>
      </c>
      <c r="J379" s="21">
        <f t="shared" si="41"/>
        <v>0.60822333333333334</v>
      </c>
      <c r="K379" s="20">
        <v>0</v>
      </c>
    </row>
    <row r="380" spans="1:11" ht="17.100000000000001" customHeight="1" x14ac:dyDescent="0.25">
      <c r="A380" s="36"/>
      <c r="B380" s="94"/>
      <c r="C380" s="94"/>
      <c r="D380" s="94"/>
      <c r="E380" s="94" t="s">
        <v>26</v>
      </c>
      <c r="F380" s="19" t="s">
        <v>27</v>
      </c>
      <c r="G380" s="166">
        <v>26300</v>
      </c>
      <c r="H380" s="188" t="s">
        <v>213</v>
      </c>
      <c r="I380" s="20">
        <v>24467.96</v>
      </c>
      <c r="J380" s="21">
        <f t="shared" si="41"/>
        <v>0.93034068441064632</v>
      </c>
      <c r="K380" s="20">
        <v>0</v>
      </c>
    </row>
    <row r="381" spans="1:11" ht="19.95" customHeight="1" x14ac:dyDescent="0.25">
      <c r="A381" s="36"/>
      <c r="B381" s="94"/>
      <c r="C381" s="312"/>
      <c r="D381" s="312"/>
      <c r="E381" s="94" t="s">
        <v>11</v>
      </c>
      <c r="F381" s="19" t="s">
        <v>12</v>
      </c>
      <c r="G381" s="166">
        <v>4989</v>
      </c>
      <c r="H381" s="167" t="s">
        <v>145</v>
      </c>
      <c r="I381" s="20">
        <v>4815.68</v>
      </c>
      <c r="J381" s="21">
        <f t="shared" si="41"/>
        <v>0.96525957105632398</v>
      </c>
      <c r="K381" s="20">
        <v>0</v>
      </c>
    </row>
    <row r="382" spans="1:11" ht="17.100000000000001" customHeight="1" x14ac:dyDescent="0.25">
      <c r="A382" s="36"/>
      <c r="B382" s="94"/>
      <c r="C382" s="312"/>
      <c r="D382" s="312"/>
      <c r="E382" s="94" t="s">
        <v>104</v>
      </c>
      <c r="F382" s="19" t="s">
        <v>105</v>
      </c>
      <c r="G382" s="166">
        <v>1453</v>
      </c>
      <c r="H382" s="167" t="s">
        <v>139</v>
      </c>
      <c r="I382" s="20">
        <v>541.17999999999995</v>
      </c>
      <c r="J382" s="24">
        <f t="shared" si="41"/>
        <v>0.37245698554714379</v>
      </c>
      <c r="K382" s="20">
        <v>0</v>
      </c>
    </row>
    <row r="383" spans="1:11" ht="17.100000000000001" customHeight="1" x14ac:dyDescent="0.25">
      <c r="A383" s="36"/>
      <c r="B383" s="69"/>
      <c r="C383" s="93" t="s">
        <v>322</v>
      </c>
      <c r="D383" s="90"/>
      <c r="E383" s="91"/>
      <c r="F383" s="92" t="s">
        <v>323</v>
      </c>
      <c r="G383" s="182">
        <f>SUM(G384)</f>
        <v>1812</v>
      </c>
      <c r="H383" s="182">
        <f t="shared" ref="H383:I383" si="42">SUM(H384)</f>
        <v>0</v>
      </c>
      <c r="I383" s="182">
        <f t="shared" si="42"/>
        <v>1812</v>
      </c>
      <c r="J383" s="39">
        <f t="shared" ref="J383:J384" si="43">I383/G383</f>
        <v>1</v>
      </c>
      <c r="K383" s="31">
        <v>0</v>
      </c>
    </row>
    <row r="384" spans="1:11" ht="17.100000000000001" customHeight="1" x14ac:dyDescent="0.25">
      <c r="A384" s="36"/>
      <c r="B384" s="94"/>
      <c r="C384" s="94"/>
      <c r="D384" s="94"/>
      <c r="E384" s="32" t="s">
        <v>24</v>
      </c>
      <c r="F384" s="33" t="s">
        <v>25</v>
      </c>
      <c r="G384" s="190">
        <v>1812</v>
      </c>
      <c r="H384" s="191"/>
      <c r="I384" s="34">
        <v>1812</v>
      </c>
      <c r="J384" s="21">
        <f t="shared" si="43"/>
        <v>1</v>
      </c>
      <c r="K384" s="20">
        <v>0</v>
      </c>
    </row>
    <row r="385" spans="1:11" ht="15" customHeight="1" x14ac:dyDescent="0.25">
      <c r="A385" s="36"/>
      <c r="B385" s="18"/>
      <c r="C385" s="315" t="s">
        <v>324</v>
      </c>
      <c r="D385" s="315"/>
      <c r="E385" s="25"/>
      <c r="F385" s="26" t="s">
        <v>140</v>
      </c>
      <c r="G385" s="317">
        <f>SUM(G386+G387+G388+G389+G390+G391+G392)</f>
        <v>67325</v>
      </c>
      <c r="H385" s="318"/>
      <c r="I385" s="31">
        <f>SUM(I386+I387+I388+I389+I390+I391+I392)</f>
        <v>64466.71</v>
      </c>
      <c r="J385" s="27">
        <f t="shared" ref="J385:J392" si="44">I385/G385</f>
        <v>0.95754489417007049</v>
      </c>
      <c r="K385" s="53">
        <f>SUM(K387:K391)</f>
        <v>4240.51</v>
      </c>
    </row>
    <row r="386" spans="1:11" ht="23.4" customHeight="1" x14ac:dyDescent="0.25">
      <c r="A386" s="36"/>
      <c r="B386" s="18"/>
      <c r="C386" s="56"/>
      <c r="D386" s="56"/>
      <c r="E386" s="114" t="s">
        <v>62</v>
      </c>
      <c r="F386" s="33" t="s">
        <v>63</v>
      </c>
      <c r="G386" s="188">
        <v>578</v>
      </c>
      <c r="H386" s="189"/>
      <c r="I386" s="201">
        <v>289</v>
      </c>
      <c r="J386" s="202">
        <f>I386/G386</f>
        <v>0.5</v>
      </c>
      <c r="K386" s="201">
        <v>0</v>
      </c>
    </row>
    <row r="387" spans="1:11" ht="13.95" customHeight="1" x14ac:dyDescent="0.25">
      <c r="A387" s="36"/>
      <c r="B387" s="94"/>
      <c r="C387" s="312"/>
      <c r="D387" s="312"/>
      <c r="E387" s="94" t="s">
        <v>5</v>
      </c>
      <c r="F387" s="19" t="s">
        <v>6</v>
      </c>
      <c r="G387" s="313">
        <v>47706</v>
      </c>
      <c r="H387" s="314"/>
      <c r="I387" s="20">
        <v>47582.2</v>
      </c>
      <c r="J387" s="21">
        <f t="shared" si="44"/>
        <v>0.99740493858214896</v>
      </c>
      <c r="K387" s="20">
        <v>0</v>
      </c>
    </row>
    <row r="388" spans="1:11" ht="15" customHeight="1" x14ac:dyDescent="0.25">
      <c r="A388" s="36"/>
      <c r="B388" s="94"/>
      <c r="C388" s="312"/>
      <c r="D388" s="312"/>
      <c r="E388" s="94" t="s">
        <v>7</v>
      </c>
      <c r="F388" s="19" t="s">
        <v>8</v>
      </c>
      <c r="G388" s="313">
        <v>3039</v>
      </c>
      <c r="H388" s="314"/>
      <c r="I388" s="20">
        <v>3008.9</v>
      </c>
      <c r="J388" s="21">
        <f t="shared" si="44"/>
        <v>0.99009542612701551</v>
      </c>
      <c r="K388" s="20">
        <v>3420.43</v>
      </c>
    </row>
    <row r="389" spans="1:11" ht="13.95" customHeight="1" x14ac:dyDescent="0.25">
      <c r="A389" s="36"/>
      <c r="B389" s="94"/>
      <c r="C389" s="312"/>
      <c r="D389" s="312"/>
      <c r="E389" s="94" t="s">
        <v>9</v>
      </c>
      <c r="F389" s="19" t="s">
        <v>10</v>
      </c>
      <c r="G389" s="313">
        <v>9432</v>
      </c>
      <c r="H389" s="314"/>
      <c r="I389" s="20">
        <v>8624.4</v>
      </c>
      <c r="J389" s="21">
        <f t="shared" si="44"/>
        <v>0.91437659033078877</v>
      </c>
      <c r="K389" s="20">
        <v>593.1</v>
      </c>
    </row>
    <row r="390" spans="1:11" ht="23.4" customHeight="1" x14ac:dyDescent="0.25">
      <c r="A390" s="36"/>
      <c r="B390" s="94"/>
      <c r="C390" s="312"/>
      <c r="D390" s="312"/>
      <c r="E390" s="94" t="s">
        <v>21</v>
      </c>
      <c r="F390" s="19" t="s">
        <v>365</v>
      </c>
      <c r="G390" s="313">
        <v>1414</v>
      </c>
      <c r="H390" s="314"/>
      <c r="I390" s="20">
        <v>1216.28</v>
      </c>
      <c r="J390" s="21">
        <f t="shared" si="44"/>
        <v>0.86016973125884011</v>
      </c>
      <c r="K390" s="20">
        <v>83.8</v>
      </c>
    </row>
    <row r="391" spans="1:11" ht="17.399999999999999" customHeight="1" x14ac:dyDescent="0.25">
      <c r="A391" s="36"/>
      <c r="B391" s="94"/>
      <c r="C391" s="94"/>
      <c r="D391" s="94"/>
      <c r="E391" s="94" t="s">
        <v>52</v>
      </c>
      <c r="F391" s="19" t="s">
        <v>53</v>
      </c>
      <c r="G391" s="152">
        <v>2700</v>
      </c>
      <c r="H391" s="153"/>
      <c r="I391" s="20">
        <v>2082.96</v>
      </c>
      <c r="J391" s="21">
        <f t="shared" si="44"/>
        <v>0.77146666666666663</v>
      </c>
      <c r="K391" s="20">
        <v>143.18</v>
      </c>
    </row>
    <row r="392" spans="1:11" ht="21" customHeight="1" x14ac:dyDescent="0.25">
      <c r="A392" s="36"/>
      <c r="B392" s="69"/>
      <c r="C392" s="355"/>
      <c r="D392" s="356"/>
      <c r="E392" s="62" t="s">
        <v>11</v>
      </c>
      <c r="F392" s="19" t="s">
        <v>12</v>
      </c>
      <c r="G392" s="313">
        <v>2456</v>
      </c>
      <c r="H392" s="314"/>
      <c r="I392" s="20">
        <v>1662.97</v>
      </c>
      <c r="J392" s="21">
        <f t="shared" si="44"/>
        <v>0.67710504885993483</v>
      </c>
      <c r="K392" s="20">
        <v>0</v>
      </c>
    </row>
    <row r="393" spans="1:11" ht="17.100000000000001" customHeight="1" x14ac:dyDescent="0.25">
      <c r="A393" s="36"/>
      <c r="B393" s="94"/>
      <c r="C393" s="315" t="s">
        <v>309</v>
      </c>
      <c r="D393" s="315"/>
      <c r="E393" s="25"/>
      <c r="F393" s="26" t="s">
        <v>134</v>
      </c>
      <c r="G393" s="317">
        <f>SUM(G394)</f>
        <v>32265.84</v>
      </c>
      <c r="H393" s="318"/>
      <c r="I393" s="31">
        <f>SUM(I394)</f>
        <v>32265.84</v>
      </c>
      <c r="J393" s="27">
        <f t="shared" ref="J393:J419" si="45">I393/G393</f>
        <v>1</v>
      </c>
      <c r="K393" s="31">
        <v>0</v>
      </c>
    </row>
    <row r="394" spans="1:11" ht="17.100000000000001" customHeight="1" x14ac:dyDescent="0.25">
      <c r="A394" s="36"/>
      <c r="B394" s="94"/>
      <c r="C394" s="312"/>
      <c r="D394" s="312"/>
      <c r="E394" s="28" t="s">
        <v>135</v>
      </c>
      <c r="F394" s="29" t="s">
        <v>136</v>
      </c>
      <c r="G394" s="331">
        <v>32265.84</v>
      </c>
      <c r="H394" s="332"/>
      <c r="I394" s="11">
        <v>32265.84</v>
      </c>
      <c r="J394" s="30">
        <f t="shared" si="45"/>
        <v>1</v>
      </c>
      <c r="K394" s="11">
        <v>0</v>
      </c>
    </row>
    <row r="395" spans="1:11" ht="24" customHeight="1" x14ac:dyDescent="0.25">
      <c r="A395" s="36"/>
      <c r="B395" s="69"/>
      <c r="C395" s="93" t="s">
        <v>351</v>
      </c>
      <c r="D395" s="90"/>
      <c r="E395" s="91"/>
      <c r="F395" s="92" t="s">
        <v>352</v>
      </c>
      <c r="G395" s="182">
        <f>SUM(G396)</f>
        <v>72731.22</v>
      </c>
      <c r="H395" s="183"/>
      <c r="I395" s="53">
        <f>SUM(I396)</f>
        <v>72731.22</v>
      </c>
      <c r="J395" s="60">
        <f t="shared" si="45"/>
        <v>1</v>
      </c>
      <c r="K395" s="31">
        <v>0</v>
      </c>
    </row>
    <row r="396" spans="1:11" ht="16.2" customHeight="1" x14ac:dyDescent="0.25">
      <c r="A396" s="36"/>
      <c r="B396" s="94"/>
      <c r="C396" s="94"/>
      <c r="D396" s="94"/>
      <c r="E396" s="32" t="s">
        <v>135</v>
      </c>
      <c r="F396" s="33" t="s">
        <v>136</v>
      </c>
      <c r="G396" s="190">
        <v>72731.22</v>
      </c>
      <c r="H396" s="191"/>
      <c r="I396" s="34">
        <v>72731.22</v>
      </c>
      <c r="J396" s="35">
        <f t="shared" si="45"/>
        <v>1</v>
      </c>
      <c r="K396" s="11">
        <v>0</v>
      </c>
    </row>
    <row r="397" spans="1:11" ht="45.6" customHeight="1" x14ac:dyDescent="0.25">
      <c r="A397" s="36"/>
      <c r="B397" s="69"/>
      <c r="C397" s="93" t="s">
        <v>353</v>
      </c>
      <c r="D397" s="90"/>
      <c r="E397" s="91"/>
      <c r="F397" s="197" t="s">
        <v>374</v>
      </c>
      <c r="G397" s="182">
        <v>70371</v>
      </c>
      <c r="H397" s="183"/>
      <c r="I397" s="53">
        <f>SUM(I398)</f>
        <v>70370.78</v>
      </c>
      <c r="J397" s="60">
        <v>0.999</v>
      </c>
      <c r="K397" s="31">
        <v>0</v>
      </c>
    </row>
    <row r="398" spans="1:11" ht="17.100000000000001" customHeight="1" x14ac:dyDescent="0.25">
      <c r="A398" s="36"/>
      <c r="B398" s="94"/>
      <c r="C398" s="94"/>
      <c r="D398" s="94"/>
      <c r="E398" s="32" t="s">
        <v>147</v>
      </c>
      <c r="F398" s="33" t="s">
        <v>148</v>
      </c>
      <c r="G398" s="190">
        <v>70371</v>
      </c>
      <c r="H398" s="191"/>
      <c r="I398" s="34">
        <v>70370.78</v>
      </c>
      <c r="J398" s="35">
        <v>0.999</v>
      </c>
      <c r="K398" s="11">
        <v>0</v>
      </c>
    </row>
    <row r="399" spans="1:11" ht="17.100000000000001" customHeight="1" x14ac:dyDescent="0.25">
      <c r="A399" s="36"/>
      <c r="B399" s="94"/>
      <c r="C399" s="353" t="s">
        <v>371</v>
      </c>
      <c r="D399" s="353"/>
      <c r="E399" s="87"/>
      <c r="F399" s="71" t="s">
        <v>372</v>
      </c>
      <c r="G399" s="354">
        <f>SUM(G416+G415+G413+G412+G411+G410+G409+G408+G407+G406+G405+G404+G403+G402+G401+G400)</f>
        <v>1117039.4300000002</v>
      </c>
      <c r="H399" s="354"/>
      <c r="I399" s="31">
        <f>SUM(I416+I415+I413+I412+I411+I410+I409+I408+I407+I406+I405+I404+I403+I402+I401+I400)</f>
        <v>1090383.77</v>
      </c>
      <c r="J399" s="27">
        <f t="shared" si="45"/>
        <v>0.97613722552300586</v>
      </c>
      <c r="K399" s="31">
        <f>SUM(K402:K411)</f>
        <v>66019.91</v>
      </c>
    </row>
    <row r="400" spans="1:11" ht="21.6" customHeight="1" x14ac:dyDescent="0.25">
      <c r="A400" s="36"/>
      <c r="B400" s="94"/>
      <c r="C400" s="312"/>
      <c r="D400" s="312"/>
      <c r="E400" s="94" t="s">
        <v>62</v>
      </c>
      <c r="F400" s="19" t="s">
        <v>63</v>
      </c>
      <c r="G400" s="313">
        <v>1500</v>
      </c>
      <c r="H400" s="314"/>
      <c r="I400" s="20">
        <v>1495.85</v>
      </c>
      <c r="J400" s="21">
        <f t="shared" si="45"/>
        <v>0.9972333333333333</v>
      </c>
      <c r="K400" s="20">
        <v>0</v>
      </c>
    </row>
    <row r="401" spans="1:11" ht="17.100000000000001" customHeight="1" x14ac:dyDescent="0.25">
      <c r="A401" s="36"/>
      <c r="B401" s="94"/>
      <c r="C401" s="312"/>
      <c r="D401" s="312"/>
      <c r="E401" s="94" t="s">
        <v>5</v>
      </c>
      <c r="F401" s="19" t="s">
        <v>6</v>
      </c>
      <c r="G401" s="143">
        <v>676039.4</v>
      </c>
      <c r="H401" s="145" t="s">
        <v>325</v>
      </c>
      <c r="I401" s="20">
        <v>675974.01</v>
      </c>
      <c r="J401" s="21">
        <v>0.999</v>
      </c>
      <c r="K401" s="20">
        <v>0</v>
      </c>
    </row>
    <row r="402" spans="1:11" ht="17.100000000000001" customHeight="1" x14ac:dyDescent="0.25">
      <c r="A402" s="36"/>
      <c r="B402" s="94"/>
      <c r="C402" s="94"/>
      <c r="D402" s="94"/>
      <c r="E402" s="94" t="s">
        <v>7</v>
      </c>
      <c r="F402" s="19" t="s">
        <v>8</v>
      </c>
      <c r="G402" s="143">
        <v>48620.88</v>
      </c>
      <c r="H402" s="145"/>
      <c r="I402" s="20">
        <v>48620.88</v>
      </c>
      <c r="J402" s="21">
        <f t="shared" si="45"/>
        <v>1</v>
      </c>
      <c r="K402" s="20">
        <v>55265.77</v>
      </c>
    </row>
    <row r="403" spans="1:11" ht="17.100000000000001" customHeight="1" x14ac:dyDescent="0.25">
      <c r="A403" s="36"/>
      <c r="B403" s="94"/>
      <c r="C403" s="312"/>
      <c r="D403" s="312"/>
      <c r="E403" s="94" t="s">
        <v>9</v>
      </c>
      <c r="F403" s="19" t="s">
        <v>10</v>
      </c>
      <c r="G403" s="143">
        <v>121309.64</v>
      </c>
      <c r="H403" s="145" t="s">
        <v>326</v>
      </c>
      <c r="I403" s="20">
        <v>121291.12</v>
      </c>
      <c r="J403" s="21">
        <v>0.999</v>
      </c>
      <c r="K403" s="20">
        <v>9516.7900000000009</v>
      </c>
    </row>
    <row r="404" spans="1:11" ht="19.8" customHeight="1" x14ac:dyDescent="0.25">
      <c r="A404" s="36"/>
      <c r="B404" s="94"/>
      <c r="C404" s="312"/>
      <c r="D404" s="312"/>
      <c r="E404" s="94" t="s">
        <v>21</v>
      </c>
      <c r="F404" s="19" t="s">
        <v>365</v>
      </c>
      <c r="G404" s="143">
        <v>13822.27</v>
      </c>
      <c r="H404" s="145" t="s">
        <v>327</v>
      </c>
      <c r="I404" s="20">
        <v>13821.42</v>
      </c>
      <c r="J404" s="21">
        <v>0.999</v>
      </c>
      <c r="K404" s="20">
        <v>1062.3499999999999</v>
      </c>
    </row>
    <row r="405" spans="1:11" ht="17.100000000000001" customHeight="1" x14ac:dyDescent="0.25">
      <c r="A405" s="36"/>
      <c r="B405" s="94"/>
      <c r="C405" s="94"/>
      <c r="D405" s="94"/>
      <c r="E405" s="94" t="s">
        <v>22</v>
      </c>
      <c r="F405" s="19" t="s">
        <v>23</v>
      </c>
      <c r="G405" s="143">
        <v>5040</v>
      </c>
      <c r="H405" s="145"/>
      <c r="I405" s="20">
        <v>5040</v>
      </c>
      <c r="J405" s="21">
        <f t="shared" si="45"/>
        <v>1</v>
      </c>
      <c r="K405" s="20">
        <v>0</v>
      </c>
    </row>
    <row r="406" spans="1:11" ht="17.100000000000001" customHeight="1" x14ac:dyDescent="0.25">
      <c r="A406" s="36"/>
      <c r="B406" s="94"/>
      <c r="C406" s="312"/>
      <c r="D406" s="312"/>
      <c r="E406" s="94" t="s">
        <v>24</v>
      </c>
      <c r="F406" s="19" t="s">
        <v>25</v>
      </c>
      <c r="G406" s="143">
        <v>87903.2</v>
      </c>
      <c r="H406" s="145" t="s">
        <v>328</v>
      </c>
      <c r="I406" s="20">
        <v>66588.179999999993</v>
      </c>
      <c r="J406" s="21">
        <f t="shared" si="45"/>
        <v>0.75751713248209385</v>
      </c>
      <c r="K406" s="20">
        <v>0</v>
      </c>
    </row>
    <row r="407" spans="1:11" ht="17.100000000000001" customHeight="1" x14ac:dyDescent="0.25">
      <c r="A407" s="36"/>
      <c r="B407" s="94"/>
      <c r="C407" s="312"/>
      <c r="D407" s="312"/>
      <c r="E407" s="94" t="s">
        <v>110</v>
      </c>
      <c r="F407" s="19" t="s">
        <v>111</v>
      </c>
      <c r="G407" s="143">
        <v>71200</v>
      </c>
      <c r="H407" s="145" t="s">
        <v>251</v>
      </c>
      <c r="I407" s="20">
        <v>71129.100000000006</v>
      </c>
      <c r="J407" s="21">
        <f t="shared" si="45"/>
        <v>0.99900421348314616</v>
      </c>
      <c r="K407" s="20">
        <v>0</v>
      </c>
    </row>
    <row r="408" spans="1:11" ht="17.100000000000001" customHeight="1" x14ac:dyDescent="0.25">
      <c r="A408" s="36"/>
      <c r="B408" s="94"/>
      <c r="C408" s="94"/>
      <c r="D408" s="94"/>
      <c r="E408" s="94" t="s">
        <v>68</v>
      </c>
      <c r="F408" s="19" t="s">
        <v>69</v>
      </c>
      <c r="G408" s="143">
        <v>38000</v>
      </c>
      <c r="H408" s="145"/>
      <c r="I408" s="20">
        <v>37565.03</v>
      </c>
      <c r="J408" s="21">
        <f t="shared" si="45"/>
        <v>0.98855342105263155</v>
      </c>
      <c r="K408" s="20">
        <v>0</v>
      </c>
    </row>
    <row r="409" spans="1:11" ht="17.100000000000001" customHeight="1" x14ac:dyDescent="0.25">
      <c r="A409" s="36"/>
      <c r="B409" s="94"/>
      <c r="C409" s="312"/>
      <c r="D409" s="312"/>
      <c r="E409" s="94" t="s">
        <v>70</v>
      </c>
      <c r="F409" s="19" t="s">
        <v>71</v>
      </c>
      <c r="G409" s="143">
        <v>210</v>
      </c>
      <c r="H409" s="145" t="s">
        <v>252</v>
      </c>
      <c r="I409" s="20">
        <v>210</v>
      </c>
      <c r="J409" s="21">
        <f t="shared" si="45"/>
        <v>1</v>
      </c>
      <c r="K409" s="20">
        <v>0</v>
      </c>
    </row>
    <row r="410" spans="1:11" ht="17.100000000000001" customHeight="1" x14ac:dyDescent="0.25">
      <c r="A410" s="36"/>
      <c r="B410" s="94"/>
      <c r="C410" s="312"/>
      <c r="D410" s="312"/>
      <c r="E410" s="94" t="s">
        <v>26</v>
      </c>
      <c r="F410" s="19" t="s">
        <v>27</v>
      </c>
      <c r="G410" s="143">
        <v>21100</v>
      </c>
      <c r="H410" s="145" t="s">
        <v>253</v>
      </c>
      <c r="I410" s="20">
        <v>19119.64</v>
      </c>
      <c r="J410" s="21">
        <f t="shared" si="45"/>
        <v>0.90614407582938383</v>
      </c>
      <c r="K410" s="20">
        <v>175</v>
      </c>
    </row>
    <row r="411" spans="1:11" ht="19.8" customHeight="1" x14ac:dyDescent="0.25">
      <c r="A411" s="36"/>
      <c r="B411" s="94"/>
      <c r="C411" s="312"/>
      <c r="D411" s="312"/>
      <c r="E411" s="94" t="s">
        <v>72</v>
      </c>
      <c r="F411" s="19" t="s">
        <v>211</v>
      </c>
      <c r="G411" s="143">
        <v>1808.7</v>
      </c>
      <c r="H411" s="145" t="s">
        <v>143</v>
      </c>
      <c r="I411" s="20">
        <v>1808.7</v>
      </c>
      <c r="J411" s="21">
        <f t="shared" si="45"/>
        <v>1</v>
      </c>
      <c r="K411" s="20">
        <v>0</v>
      </c>
    </row>
    <row r="412" spans="1:11" ht="17.399999999999999" customHeight="1" x14ac:dyDescent="0.25">
      <c r="A412" s="36"/>
      <c r="B412" s="94"/>
      <c r="C412" s="94"/>
      <c r="D412" s="94"/>
      <c r="E412" s="94" t="s">
        <v>52</v>
      </c>
      <c r="F412" s="19" t="s">
        <v>53</v>
      </c>
      <c r="G412" s="143">
        <v>1300</v>
      </c>
      <c r="H412" s="145" t="s">
        <v>139</v>
      </c>
      <c r="I412" s="20">
        <v>334.5</v>
      </c>
      <c r="J412" s="21">
        <f t="shared" ref="J412:J413" si="46">I412/G412</f>
        <v>0.25730769230769229</v>
      </c>
      <c r="K412" s="20">
        <v>0</v>
      </c>
    </row>
    <row r="413" spans="1:11" ht="15.6" customHeight="1" x14ac:dyDescent="0.25">
      <c r="A413" s="36"/>
      <c r="B413" s="94"/>
      <c r="C413" s="312"/>
      <c r="D413" s="312"/>
      <c r="E413" s="94" t="s">
        <v>28</v>
      </c>
      <c r="F413" s="19" t="s">
        <v>29</v>
      </c>
      <c r="G413" s="143">
        <v>1319</v>
      </c>
      <c r="H413" s="145" t="s">
        <v>255</v>
      </c>
      <c r="I413" s="20">
        <v>1319</v>
      </c>
      <c r="J413" s="21">
        <f t="shared" si="46"/>
        <v>1</v>
      </c>
      <c r="K413" s="20">
        <v>0</v>
      </c>
    </row>
    <row r="414" spans="1:11" ht="15.6" customHeight="1" x14ac:dyDescent="0.25">
      <c r="A414" s="36"/>
      <c r="B414" s="41" t="s">
        <v>196</v>
      </c>
      <c r="C414" s="41" t="s">
        <v>197</v>
      </c>
      <c r="D414" s="41"/>
      <c r="E414" s="41" t="s">
        <v>198</v>
      </c>
      <c r="F414" s="41" t="s">
        <v>199</v>
      </c>
      <c r="G414" s="55" t="s">
        <v>200</v>
      </c>
      <c r="H414" s="55"/>
      <c r="I414" s="42" t="s">
        <v>201</v>
      </c>
      <c r="J414" s="42" t="s">
        <v>202</v>
      </c>
      <c r="K414" s="42" t="s">
        <v>203</v>
      </c>
    </row>
    <row r="415" spans="1:11" ht="21" customHeight="1" x14ac:dyDescent="0.25">
      <c r="A415" s="36"/>
      <c r="B415" s="94"/>
      <c r="C415" s="312"/>
      <c r="D415" s="312"/>
      <c r="E415" s="94" t="s">
        <v>11</v>
      </c>
      <c r="F415" s="19" t="s">
        <v>12</v>
      </c>
      <c r="G415" s="143">
        <v>22866.34</v>
      </c>
      <c r="H415" s="145" t="s">
        <v>329</v>
      </c>
      <c r="I415" s="20">
        <v>22866.34</v>
      </c>
      <c r="J415" s="21">
        <f t="shared" si="45"/>
        <v>1</v>
      </c>
      <c r="K415" s="20">
        <v>0</v>
      </c>
    </row>
    <row r="416" spans="1:11" ht="21.6" customHeight="1" x14ac:dyDescent="0.25">
      <c r="A416" s="36"/>
      <c r="B416" s="94"/>
      <c r="C416" s="94"/>
      <c r="D416" s="94"/>
      <c r="E416" s="94" t="s">
        <v>54</v>
      </c>
      <c r="F416" s="19" t="s">
        <v>55</v>
      </c>
      <c r="G416" s="143">
        <v>5000</v>
      </c>
      <c r="H416" s="146" t="s">
        <v>127</v>
      </c>
      <c r="I416" s="20">
        <v>3200</v>
      </c>
      <c r="J416" s="21">
        <f t="shared" si="45"/>
        <v>0.64</v>
      </c>
      <c r="K416" s="20">
        <v>0</v>
      </c>
    </row>
    <row r="417" spans="1:11" ht="16.8" customHeight="1" x14ac:dyDescent="0.25">
      <c r="A417" s="36"/>
      <c r="B417" s="69"/>
      <c r="C417" s="93" t="s">
        <v>403</v>
      </c>
      <c r="D417" s="93"/>
      <c r="E417" s="93"/>
      <c r="F417" s="71" t="s">
        <v>20</v>
      </c>
      <c r="G417" s="264">
        <f>SUM(G418:G419)</f>
        <v>7069.5</v>
      </c>
      <c r="H417" s="264" t="e">
        <f>SUM(#REF!+H419)</f>
        <v>#REF!</v>
      </c>
      <c r="I417" s="264">
        <f>SUM(I418:I419)</f>
        <v>7069.5</v>
      </c>
      <c r="J417" s="27">
        <f t="shared" si="45"/>
        <v>1</v>
      </c>
      <c r="K417" s="31">
        <v>0</v>
      </c>
    </row>
    <row r="418" spans="1:11" ht="32.4" customHeight="1" x14ac:dyDescent="0.25">
      <c r="A418" s="36"/>
      <c r="B418" s="94"/>
      <c r="C418" s="94"/>
      <c r="D418" s="94"/>
      <c r="E418" s="94" t="s">
        <v>429</v>
      </c>
      <c r="F418" s="19" t="s">
        <v>430</v>
      </c>
      <c r="G418" s="143">
        <v>6864</v>
      </c>
      <c r="H418" s="228"/>
      <c r="I418" s="20">
        <v>6864</v>
      </c>
      <c r="J418" s="21">
        <v>1</v>
      </c>
      <c r="K418" s="20">
        <v>0</v>
      </c>
    </row>
    <row r="419" spans="1:11" ht="27" customHeight="1" x14ac:dyDescent="0.25">
      <c r="A419" s="36"/>
      <c r="B419" s="94"/>
      <c r="C419" s="94"/>
      <c r="D419" s="94"/>
      <c r="E419" s="94" t="s">
        <v>414</v>
      </c>
      <c r="F419" s="19" t="s">
        <v>415</v>
      </c>
      <c r="G419" s="143">
        <v>205.5</v>
      </c>
      <c r="H419" s="228"/>
      <c r="I419" s="20">
        <v>205.5</v>
      </c>
      <c r="J419" s="21">
        <f t="shared" si="45"/>
        <v>1</v>
      </c>
      <c r="K419" s="12">
        <v>0</v>
      </c>
    </row>
    <row r="420" spans="1:11" ht="24.75" customHeight="1" thickBot="1" x14ac:dyDescent="0.3">
      <c r="A420" s="36"/>
      <c r="B420" s="95" t="s">
        <v>164</v>
      </c>
      <c r="C420" s="330"/>
      <c r="D420" s="330"/>
      <c r="E420" s="95"/>
      <c r="F420" s="16" t="s">
        <v>165</v>
      </c>
      <c r="G420" s="335">
        <f>SUM(G421+G424+G436+G439+G445+G451+G454+G457)</f>
        <v>3583159.96</v>
      </c>
      <c r="H420" s="336"/>
      <c r="I420" s="14">
        <f>SUM(I421+I424+I436+I439+I445+I451+I454+I457)</f>
        <v>3157581.86</v>
      </c>
      <c r="J420" s="17">
        <f t="shared" ref="J420:J435" si="47">I420/G420</f>
        <v>0.88122827204175391</v>
      </c>
      <c r="K420" s="10">
        <f>SUM(K421+K424+K436+K439+K445+K451+K454+K457)</f>
        <v>206136.33000000002</v>
      </c>
    </row>
    <row r="421" spans="1:11" ht="17.100000000000001" customHeight="1" thickTop="1" x14ac:dyDescent="0.25">
      <c r="A421" s="36"/>
      <c r="B421" s="18"/>
      <c r="C421" s="316" t="s">
        <v>166</v>
      </c>
      <c r="D421" s="316"/>
      <c r="E421" s="37"/>
      <c r="F421" s="38" t="s">
        <v>167</v>
      </c>
      <c r="G421" s="321">
        <f>SUM(G422:G423)</f>
        <v>23145.39</v>
      </c>
      <c r="H421" s="322"/>
      <c r="I421" s="13">
        <f>SUM(I422:I423)</f>
        <v>19550.88</v>
      </c>
      <c r="J421" s="65">
        <f t="shared" si="47"/>
        <v>0.84469866353515766</v>
      </c>
      <c r="K421" s="51">
        <v>0</v>
      </c>
    </row>
    <row r="422" spans="1:11" ht="15.6" customHeight="1" x14ac:dyDescent="0.25">
      <c r="A422" s="36"/>
      <c r="B422" s="18"/>
      <c r="C422" s="56"/>
      <c r="D422" s="56"/>
      <c r="E422" s="72" t="s">
        <v>26</v>
      </c>
      <c r="F422" s="19" t="s">
        <v>27</v>
      </c>
      <c r="G422" s="166">
        <v>18450</v>
      </c>
      <c r="H422" s="198"/>
      <c r="I422" s="175">
        <v>18450</v>
      </c>
      <c r="J422" s="110">
        <f>I422/G422</f>
        <v>1</v>
      </c>
      <c r="K422" s="175">
        <v>0</v>
      </c>
    </row>
    <row r="423" spans="1:11" ht="12.6" customHeight="1" x14ac:dyDescent="0.25">
      <c r="A423" s="36"/>
      <c r="B423" s="18"/>
      <c r="C423" s="56"/>
      <c r="D423" s="56"/>
      <c r="E423" s="72" t="s">
        <v>28</v>
      </c>
      <c r="F423" s="85" t="s">
        <v>29</v>
      </c>
      <c r="G423" s="166">
        <v>4695.3900000000003</v>
      </c>
      <c r="H423" s="198"/>
      <c r="I423" s="175">
        <v>1100.8800000000001</v>
      </c>
      <c r="J423" s="110">
        <f>I423/G423</f>
        <v>0.2344597573364513</v>
      </c>
      <c r="K423" s="269">
        <v>0</v>
      </c>
    </row>
    <row r="424" spans="1:11" ht="13.8" customHeight="1" x14ac:dyDescent="0.25">
      <c r="A424" s="36"/>
      <c r="B424" s="18"/>
      <c r="C424" s="315" t="s">
        <v>168</v>
      </c>
      <c r="D424" s="315"/>
      <c r="E424" s="25"/>
      <c r="F424" s="26" t="s">
        <v>355</v>
      </c>
      <c r="G424" s="317">
        <f>SUM(G425+G426+G428+G429+G430+G431+G434+G435+G427+G433+G432)</f>
        <v>2429179.58</v>
      </c>
      <c r="H424" s="318"/>
      <c r="I424" s="31">
        <f>SUM(I425+I426+I428+I429+I430+I431+I434+I435+I427+I433+I432)</f>
        <v>2232144.9099999997</v>
      </c>
      <c r="J424" s="27">
        <f t="shared" si="47"/>
        <v>0.91888838864683675</v>
      </c>
      <c r="K424" s="13">
        <f>SUM(K425+K426+K427+K428+K429+K430+K431+K432+K433+K434+K435)</f>
        <v>163960.57</v>
      </c>
    </row>
    <row r="425" spans="1:11" ht="15" customHeight="1" x14ac:dyDescent="0.25">
      <c r="A425" s="36"/>
      <c r="B425" s="18"/>
      <c r="C425" s="56"/>
      <c r="D425" s="56"/>
      <c r="E425" s="32" t="s">
        <v>5</v>
      </c>
      <c r="F425" s="19" t="s">
        <v>6</v>
      </c>
      <c r="G425" s="161">
        <v>100444.8</v>
      </c>
      <c r="H425" s="183"/>
      <c r="I425" s="34">
        <v>93958.38</v>
      </c>
      <c r="J425" s="35">
        <f t="shared" si="47"/>
        <v>0.93542303832552809</v>
      </c>
      <c r="K425" s="20">
        <v>0</v>
      </c>
    </row>
    <row r="426" spans="1:11" ht="13.8" customHeight="1" x14ac:dyDescent="0.25">
      <c r="A426" s="36"/>
      <c r="B426" s="18"/>
      <c r="C426" s="56"/>
      <c r="D426" s="56"/>
      <c r="E426" s="94" t="s">
        <v>7</v>
      </c>
      <c r="F426" s="19" t="s">
        <v>8</v>
      </c>
      <c r="G426" s="156">
        <v>6672.24</v>
      </c>
      <c r="H426" s="158"/>
      <c r="I426" s="20">
        <v>6672.24</v>
      </c>
      <c r="J426" s="21">
        <f t="shared" si="47"/>
        <v>1</v>
      </c>
      <c r="K426" s="20">
        <v>7884.29</v>
      </c>
    </row>
    <row r="427" spans="1:11" ht="13.8" customHeight="1" x14ac:dyDescent="0.25">
      <c r="A427" s="36"/>
      <c r="B427" s="18"/>
      <c r="C427" s="56"/>
      <c r="D427" s="56"/>
      <c r="E427" s="94" t="s">
        <v>64</v>
      </c>
      <c r="F427" s="19" t="s">
        <v>65</v>
      </c>
      <c r="G427" s="156">
        <v>19500</v>
      </c>
      <c r="H427" s="158"/>
      <c r="I427" s="20">
        <v>17682</v>
      </c>
      <c r="J427" s="21">
        <f t="shared" si="47"/>
        <v>0.90676923076923077</v>
      </c>
      <c r="K427" s="20">
        <v>0</v>
      </c>
    </row>
    <row r="428" spans="1:11" ht="17.100000000000001" customHeight="1" x14ac:dyDescent="0.25">
      <c r="A428" s="36"/>
      <c r="B428" s="18"/>
      <c r="C428" s="56"/>
      <c r="D428" s="56"/>
      <c r="E428" s="94" t="s">
        <v>9</v>
      </c>
      <c r="F428" s="19" t="s">
        <v>10</v>
      </c>
      <c r="G428" s="156">
        <v>17251</v>
      </c>
      <c r="H428" s="158"/>
      <c r="I428" s="20">
        <v>17094.09</v>
      </c>
      <c r="J428" s="21">
        <f t="shared" si="47"/>
        <v>0.99090429540316505</v>
      </c>
      <c r="K428" s="20">
        <v>1348.22</v>
      </c>
    </row>
    <row r="429" spans="1:11" ht="22.2" customHeight="1" x14ac:dyDescent="0.25">
      <c r="A429" s="36"/>
      <c r="B429" s="18"/>
      <c r="C429" s="56"/>
      <c r="D429" s="56"/>
      <c r="E429" s="94" t="s">
        <v>21</v>
      </c>
      <c r="F429" s="19" t="s">
        <v>365</v>
      </c>
      <c r="G429" s="156">
        <v>2643.18</v>
      </c>
      <c r="H429" s="158"/>
      <c r="I429" s="20">
        <v>2449.15</v>
      </c>
      <c r="J429" s="21">
        <f t="shared" si="47"/>
        <v>0.92659221089747967</v>
      </c>
      <c r="K429" s="20">
        <v>193.17</v>
      </c>
    </row>
    <row r="430" spans="1:11" ht="15.6" customHeight="1" x14ac:dyDescent="0.25">
      <c r="A430" s="36"/>
      <c r="B430" s="18"/>
      <c r="C430" s="56"/>
      <c r="D430" s="56"/>
      <c r="E430" s="94" t="s">
        <v>24</v>
      </c>
      <c r="F430" s="19" t="s">
        <v>25</v>
      </c>
      <c r="G430" s="156">
        <v>15000</v>
      </c>
      <c r="H430" s="158"/>
      <c r="I430" s="20">
        <v>0</v>
      </c>
      <c r="J430" s="21">
        <f t="shared" si="47"/>
        <v>0</v>
      </c>
      <c r="K430" s="20">
        <v>0</v>
      </c>
    </row>
    <row r="431" spans="1:11" ht="12.6" customHeight="1" x14ac:dyDescent="0.25">
      <c r="A431" s="36"/>
      <c r="B431" s="94"/>
      <c r="C431" s="312"/>
      <c r="D431" s="312"/>
      <c r="E431" s="94" t="s">
        <v>26</v>
      </c>
      <c r="F431" s="19" t="s">
        <v>27</v>
      </c>
      <c r="G431" s="156">
        <v>2254027.19</v>
      </c>
      <c r="H431" s="153"/>
      <c r="I431" s="20">
        <v>2081165.38</v>
      </c>
      <c r="J431" s="21">
        <f t="shared" si="47"/>
        <v>0.92330979379179534</v>
      </c>
      <c r="K431" s="20">
        <v>154499.14000000001</v>
      </c>
    </row>
    <row r="432" spans="1:11" ht="21.6" customHeight="1" x14ac:dyDescent="0.25">
      <c r="A432" s="36"/>
      <c r="B432" s="94"/>
      <c r="C432" s="94"/>
      <c r="D432" s="94"/>
      <c r="E432" s="94" t="s">
        <v>72</v>
      </c>
      <c r="F432" s="19" t="s">
        <v>211</v>
      </c>
      <c r="G432" s="156">
        <v>600</v>
      </c>
      <c r="H432" s="153"/>
      <c r="I432" s="20">
        <v>550</v>
      </c>
      <c r="J432" s="21">
        <f t="shared" si="47"/>
        <v>0.91666666666666663</v>
      </c>
      <c r="K432" s="20">
        <v>35.75</v>
      </c>
    </row>
    <row r="433" spans="1:11" ht="16.8" customHeight="1" x14ac:dyDescent="0.25">
      <c r="A433" s="36"/>
      <c r="B433" s="94"/>
      <c r="C433" s="94"/>
      <c r="D433" s="94"/>
      <c r="E433" s="94" t="s">
        <v>52</v>
      </c>
      <c r="F433" s="19" t="s">
        <v>53</v>
      </c>
      <c r="G433" s="156">
        <v>1000</v>
      </c>
      <c r="H433" s="153"/>
      <c r="I433" s="20">
        <v>532.5</v>
      </c>
      <c r="J433" s="21">
        <f t="shared" si="47"/>
        <v>0.53249999999999997</v>
      </c>
      <c r="K433" s="20">
        <v>0</v>
      </c>
    </row>
    <row r="434" spans="1:11" ht="22.8" customHeight="1" x14ac:dyDescent="0.25">
      <c r="A434" s="36"/>
      <c r="B434" s="94"/>
      <c r="C434" s="312"/>
      <c r="D434" s="312"/>
      <c r="E434" s="94" t="s">
        <v>11</v>
      </c>
      <c r="F434" s="19" t="s">
        <v>12</v>
      </c>
      <c r="G434" s="156">
        <v>3325.94</v>
      </c>
      <c r="H434" s="153"/>
      <c r="I434" s="20">
        <v>3325.94</v>
      </c>
      <c r="J434" s="125">
        <f t="shared" si="47"/>
        <v>1</v>
      </c>
      <c r="K434" s="20">
        <v>0</v>
      </c>
    </row>
    <row r="435" spans="1:11" ht="22.2" customHeight="1" x14ac:dyDescent="0.25">
      <c r="A435" s="36"/>
      <c r="B435" s="94"/>
      <c r="C435" s="94"/>
      <c r="D435" s="94"/>
      <c r="E435" s="203" t="s">
        <v>244</v>
      </c>
      <c r="F435" s="120" t="s">
        <v>243</v>
      </c>
      <c r="G435" s="192">
        <v>8715.23</v>
      </c>
      <c r="H435" s="153"/>
      <c r="I435" s="20">
        <v>8715.23</v>
      </c>
      <c r="J435" s="125">
        <f t="shared" si="47"/>
        <v>1</v>
      </c>
      <c r="K435" s="20">
        <v>0</v>
      </c>
    </row>
    <row r="436" spans="1:11" ht="13.95" customHeight="1" x14ac:dyDescent="0.25">
      <c r="A436" s="36"/>
      <c r="B436" s="94"/>
      <c r="C436" s="315" t="s">
        <v>237</v>
      </c>
      <c r="D436" s="315"/>
      <c r="E436" s="122"/>
      <c r="F436" s="70" t="s">
        <v>238</v>
      </c>
      <c r="G436" s="374">
        <f>SUM(G437:G438)</f>
        <v>14177.460000000001</v>
      </c>
      <c r="H436" s="374"/>
      <c r="I436" s="53">
        <f>SUM(I437:I438)</f>
        <v>12177.460000000001</v>
      </c>
      <c r="J436" s="27">
        <f t="shared" ref="J436:J450" si="48">I436/G436</f>
        <v>0.85893100738778316</v>
      </c>
      <c r="K436" s="53">
        <v>0</v>
      </c>
    </row>
    <row r="437" spans="1:11" ht="13.95" customHeight="1" x14ac:dyDescent="0.25">
      <c r="A437" s="36"/>
      <c r="B437" s="94"/>
      <c r="C437" s="56"/>
      <c r="D437" s="132"/>
      <c r="E437" s="229" t="s">
        <v>24</v>
      </c>
      <c r="F437" s="43" t="s">
        <v>25</v>
      </c>
      <c r="G437" s="34">
        <v>563.34</v>
      </c>
      <c r="H437" s="154"/>
      <c r="I437" s="193">
        <v>563.34</v>
      </c>
      <c r="J437" s="21">
        <f t="shared" si="48"/>
        <v>1</v>
      </c>
      <c r="K437" s="34">
        <v>0</v>
      </c>
    </row>
    <row r="438" spans="1:11" ht="12.6" customHeight="1" x14ac:dyDescent="0.25">
      <c r="A438" s="36"/>
      <c r="B438" s="94"/>
      <c r="C438" s="56"/>
      <c r="D438" s="132"/>
      <c r="E438" s="203" t="s">
        <v>26</v>
      </c>
      <c r="F438" s="19" t="s">
        <v>27</v>
      </c>
      <c r="G438" s="248">
        <v>13614.12</v>
      </c>
      <c r="H438" s="265"/>
      <c r="I438" s="54">
        <v>11614.12</v>
      </c>
      <c r="J438" s="125">
        <f t="shared" si="48"/>
        <v>0.85309369977640859</v>
      </c>
      <c r="K438" s="12">
        <v>0</v>
      </c>
    </row>
    <row r="439" spans="1:11" ht="22.2" customHeight="1" x14ac:dyDescent="0.25">
      <c r="A439" s="36"/>
      <c r="B439" s="69"/>
      <c r="C439" s="93" t="s">
        <v>336</v>
      </c>
      <c r="D439" s="90"/>
      <c r="E439" s="94"/>
      <c r="F439" s="116" t="s">
        <v>337</v>
      </c>
      <c r="G439" s="217">
        <f>SUM(G440+G441+G442+G443+G444)</f>
        <v>74627.13</v>
      </c>
      <c r="H439" s="217">
        <f t="shared" ref="H439:I439" si="49">SUM(H440+H441+H442+H443+H444)</f>
        <v>0</v>
      </c>
      <c r="I439" s="217">
        <f t="shared" si="49"/>
        <v>70553.850000000006</v>
      </c>
      <c r="J439" s="27">
        <f t="shared" si="48"/>
        <v>0.9454182413285892</v>
      </c>
      <c r="K439" s="13">
        <f>SUM(K440:K444)</f>
        <v>2922.48</v>
      </c>
    </row>
    <row r="440" spans="1:11" ht="14.4" customHeight="1" x14ac:dyDescent="0.25">
      <c r="A440" s="36"/>
      <c r="B440" s="69"/>
      <c r="C440" s="225"/>
      <c r="D440" s="90"/>
      <c r="E440" s="267" t="s">
        <v>5</v>
      </c>
      <c r="F440" s="19" t="s">
        <v>6</v>
      </c>
      <c r="G440" s="156">
        <v>9582.4</v>
      </c>
      <c r="H440" s="153"/>
      <c r="I440" s="20">
        <v>6589</v>
      </c>
      <c r="J440" s="21">
        <f t="shared" si="48"/>
        <v>0.68761479378861246</v>
      </c>
      <c r="K440" s="20">
        <v>0</v>
      </c>
    </row>
    <row r="441" spans="1:11" ht="14.4" customHeight="1" x14ac:dyDescent="0.25">
      <c r="A441" s="36"/>
      <c r="B441" s="69"/>
      <c r="C441" s="258"/>
      <c r="D441" s="90"/>
      <c r="E441" s="69" t="s">
        <v>9</v>
      </c>
      <c r="F441" s="19" t="s">
        <v>10</v>
      </c>
      <c r="G441" s="156">
        <v>1638.64</v>
      </c>
      <c r="H441" s="153"/>
      <c r="I441" s="20">
        <v>1126.8</v>
      </c>
      <c r="J441" s="21">
        <f t="shared" si="48"/>
        <v>0.68764341160962739</v>
      </c>
      <c r="K441" s="20">
        <v>0</v>
      </c>
    </row>
    <row r="442" spans="1:11" ht="24.6" customHeight="1" x14ac:dyDescent="0.25">
      <c r="A442" s="36"/>
      <c r="B442" s="69"/>
      <c r="C442" s="258"/>
      <c r="D442" s="90"/>
      <c r="E442" s="69" t="s">
        <v>21</v>
      </c>
      <c r="F442" s="19" t="s">
        <v>365</v>
      </c>
      <c r="G442" s="156">
        <v>234.76</v>
      </c>
      <c r="H442" s="153"/>
      <c r="I442" s="20">
        <v>161.43</v>
      </c>
      <c r="J442" s="21">
        <f t="shared" si="48"/>
        <v>0.68763843925711365</v>
      </c>
      <c r="K442" s="20">
        <v>0</v>
      </c>
    </row>
    <row r="443" spans="1:11" ht="14.4" customHeight="1" x14ac:dyDescent="0.25">
      <c r="A443" s="36"/>
      <c r="B443" s="69"/>
      <c r="C443" s="258"/>
      <c r="D443" s="90"/>
      <c r="E443" s="69" t="s">
        <v>24</v>
      </c>
      <c r="F443" s="268" t="s">
        <v>25</v>
      </c>
      <c r="G443" s="156">
        <v>9578.3799999999992</v>
      </c>
      <c r="H443" s="153"/>
      <c r="I443" s="20">
        <v>9083.67</v>
      </c>
      <c r="J443" s="21">
        <f t="shared" ref="J443" si="50">I443/G443</f>
        <v>0.94835139136263136</v>
      </c>
      <c r="K443" s="20">
        <v>0</v>
      </c>
    </row>
    <row r="444" spans="1:11" ht="12.6" customHeight="1" x14ac:dyDescent="0.25">
      <c r="A444" s="36"/>
      <c r="B444" s="94"/>
      <c r="C444" s="56"/>
      <c r="D444" s="56"/>
      <c r="E444" s="94" t="s">
        <v>26</v>
      </c>
      <c r="F444" s="106" t="s">
        <v>27</v>
      </c>
      <c r="G444" s="156">
        <v>53592.95</v>
      </c>
      <c r="H444" s="158"/>
      <c r="I444" s="20">
        <v>53592.95</v>
      </c>
      <c r="J444" s="21">
        <f t="shared" si="48"/>
        <v>1</v>
      </c>
      <c r="K444" s="12">
        <v>2922.48</v>
      </c>
    </row>
    <row r="445" spans="1:11" ht="14.4" customHeight="1" x14ac:dyDescent="0.25">
      <c r="A445" s="36"/>
      <c r="B445" s="18"/>
      <c r="C445" s="315" t="s">
        <v>169</v>
      </c>
      <c r="D445" s="315"/>
      <c r="E445" s="25"/>
      <c r="F445" s="26" t="s">
        <v>170</v>
      </c>
      <c r="G445" s="317">
        <f>G446+G447+G448+G449+G450</f>
        <v>866358.63</v>
      </c>
      <c r="H445" s="318"/>
      <c r="I445" s="31">
        <f>I446+I447+I448+I449+I450</f>
        <v>679482.99</v>
      </c>
      <c r="J445" s="27">
        <f t="shared" si="48"/>
        <v>0.7842975950963863</v>
      </c>
      <c r="K445" s="13">
        <f>SUM(K446+K447+K448+K449+K450)</f>
        <v>39253.279999999999</v>
      </c>
    </row>
    <row r="446" spans="1:11" ht="15.6" customHeight="1" x14ac:dyDescent="0.25">
      <c r="A446" s="36"/>
      <c r="B446" s="94"/>
      <c r="C446" s="312"/>
      <c r="D446" s="312"/>
      <c r="E446" s="32" t="s">
        <v>24</v>
      </c>
      <c r="F446" s="33" t="s">
        <v>25</v>
      </c>
      <c r="G446" s="319">
        <v>2954.15</v>
      </c>
      <c r="H446" s="320"/>
      <c r="I446" s="34">
        <v>2954.15</v>
      </c>
      <c r="J446" s="21">
        <f t="shared" si="48"/>
        <v>1</v>
      </c>
      <c r="K446" s="20">
        <v>0</v>
      </c>
    </row>
    <row r="447" spans="1:11" ht="14.4" customHeight="1" x14ac:dyDescent="0.25">
      <c r="A447" s="36"/>
      <c r="B447" s="94"/>
      <c r="C447" s="312"/>
      <c r="D447" s="312"/>
      <c r="E447" s="94" t="s">
        <v>68</v>
      </c>
      <c r="F447" s="19" t="s">
        <v>69</v>
      </c>
      <c r="G447" s="313">
        <v>523589.36</v>
      </c>
      <c r="H447" s="314"/>
      <c r="I447" s="20">
        <v>371597.57</v>
      </c>
      <c r="J447" s="21">
        <f t="shared" si="48"/>
        <v>0.70971184364785411</v>
      </c>
      <c r="K447" s="20">
        <v>39253.279999999999</v>
      </c>
    </row>
    <row r="448" spans="1:11" ht="14.4" customHeight="1" x14ac:dyDescent="0.25">
      <c r="A448" s="36"/>
      <c r="B448" s="94"/>
      <c r="C448" s="312"/>
      <c r="D448" s="312"/>
      <c r="E448" s="94" t="s">
        <v>46</v>
      </c>
      <c r="F448" s="19" t="s">
        <v>47</v>
      </c>
      <c r="G448" s="313">
        <v>60000</v>
      </c>
      <c r="H448" s="314"/>
      <c r="I448" s="20">
        <v>55000</v>
      </c>
      <c r="J448" s="21">
        <f t="shared" si="48"/>
        <v>0.91666666666666663</v>
      </c>
      <c r="K448" s="20">
        <v>0</v>
      </c>
    </row>
    <row r="449" spans="1:11" ht="13.2" customHeight="1" x14ac:dyDescent="0.25">
      <c r="A449" s="36"/>
      <c r="B449" s="69"/>
      <c r="C449" s="62"/>
      <c r="D449" s="94"/>
      <c r="E449" s="94" t="s">
        <v>26</v>
      </c>
      <c r="F449" s="19" t="s">
        <v>27</v>
      </c>
      <c r="G449" s="152">
        <v>31000</v>
      </c>
      <c r="H449" s="153"/>
      <c r="I449" s="20">
        <v>17142.990000000002</v>
      </c>
      <c r="J449" s="21">
        <f t="shared" si="48"/>
        <v>0.55299967741935485</v>
      </c>
      <c r="K449" s="20">
        <v>0</v>
      </c>
    </row>
    <row r="450" spans="1:11" ht="24" customHeight="1" x14ac:dyDescent="0.25">
      <c r="A450" s="36"/>
      <c r="B450" s="69"/>
      <c r="C450" s="62"/>
      <c r="D450" s="94"/>
      <c r="E450" s="94" t="s">
        <v>17</v>
      </c>
      <c r="F450" s="204" t="s">
        <v>362</v>
      </c>
      <c r="G450" s="152">
        <v>248815.12</v>
      </c>
      <c r="H450" s="153"/>
      <c r="I450" s="20">
        <v>232788.28</v>
      </c>
      <c r="J450" s="21">
        <f t="shared" si="48"/>
        <v>0.93558735498067802</v>
      </c>
      <c r="K450" s="20">
        <v>0</v>
      </c>
    </row>
    <row r="451" spans="1:11" ht="31.8" customHeight="1" x14ac:dyDescent="0.25">
      <c r="A451" s="36"/>
      <c r="B451" s="86"/>
      <c r="C451" s="350" t="s">
        <v>239</v>
      </c>
      <c r="D451" s="375"/>
      <c r="E451" s="139"/>
      <c r="F451" s="138" t="s">
        <v>240</v>
      </c>
      <c r="G451" s="376">
        <f>SUM(G452)</f>
        <v>40206</v>
      </c>
      <c r="H451" s="377"/>
      <c r="I451" s="31">
        <f>SUM(I452)</f>
        <v>40206</v>
      </c>
      <c r="J451" s="27">
        <f t="shared" ref="J451:J452" si="51">I451/G451</f>
        <v>1</v>
      </c>
      <c r="K451" s="31">
        <f>SUM(K452:K452)</f>
        <v>0</v>
      </c>
    </row>
    <row r="452" spans="1:11" ht="13.2" customHeight="1" thickBot="1" x14ac:dyDescent="0.3">
      <c r="A452" s="36"/>
      <c r="B452" s="94"/>
      <c r="C452" s="312"/>
      <c r="D452" s="327"/>
      <c r="E452" s="64" t="s">
        <v>26</v>
      </c>
      <c r="F452" s="126" t="s">
        <v>27</v>
      </c>
      <c r="G452" s="313">
        <v>40206</v>
      </c>
      <c r="H452" s="314"/>
      <c r="I452" s="34">
        <v>40206</v>
      </c>
      <c r="J452" s="35">
        <f t="shared" si="51"/>
        <v>1</v>
      </c>
      <c r="K452" s="20">
        <v>0</v>
      </c>
    </row>
    <row r="453" spans="1:11" ht="13.2" customHeight="1" thickTop="1" x14ac:dyDescent="0.25">
      <c r="A453" s="36"/>
      <c r="B453" s="41" t="s">
        <v>196</v>
      </c>
      <c r="C453" s="41" t="s">
        <v>197</v>
      </c>
      <c r="D453" s="41"/>
      <c r="E453" s="41" t="s">
        <v>198</v>
      </c>
      <c r="F453" s="41" t="s">
        <v>199</v>
      </c>
      <c r="G453" s="55" t="s">
        <v>200</v>
      </c>
      <c r="H453" s="55"/>
      <c r="I453" s="42" t="s">
        <v>201</v>
      </c>
      <c r="J453" s="42" t="s">
        <v>202</v>
      </c>
      <c r="K453" s="278" t="s">
        <v>203</v>
      </c>
    </row>
    <row r="454" spans="1:11" ht="26.25" customHeight="1" x14ac:dyDescent="0.25">
      <c r="A454" s="36"/>
      <c r="B454" s="69"/>
      <c r="C454" s="93" t="s">
        <v>356</v>
      </c>
      <c r="D454" s="93"/>
      <c r="E454" s="93"/>
      <c r="F454" s="199" t="s">
        <v>357</v>
      </c>
      <c r="G454" s="31">
        <f>SUM(G455:G456)</f>
        <v>123227.27</v>
      </c>
      <c r="H454" s="31">
        <f t="shared" ref="H454:I454" si="52">SUM(H455:H456)</f>
        <v>0</v>
      </c>
      <c r="I454" s="31">
        <f t="shared" si="52"/>
        <v>91227.27</v>
      </c>
      <c r="J454" s="27">
        <f>SUM(I454/G454)</f>
        <v>0.740317220368511</v>
      </c>
      <c r="K454" s="31">
        <v>0</v>
      </c>
    </row>
    <row r="455" spans="1:11" ht="14.4" customHeight="1" x14ac:dyDescent="0.25">
      <c r="A455" s="36"/>
      <c r="B455" s="94"/>
      <c r="C455" s="69"/>
      <c r="D455" s="40"/>
      <c r="E455" s="64" t="s">
        <v>24</v>
      </c>
      <c r="F455" s="43" t="s">
        <v>25</v>
      </c>
      <c r="G455" s="20">
        <v>32000</v>
      </c>
      <c r="H455" s="61"/>
      <c r="I455" s="193">
        <v>0</v>
      </c>
      <c r="J455" s="134">
        <f>I455/G455</f>
        <v>0</v>
      </c>
      <c r="K455" s="20">
        <v>0</v>
      </c>
    </row>
    <row r="456" spans="1:11" ht="11.4" customHeight="1" x14ac:dyDescent="0.25">
      <c r="A456" s="36"/>
      <c r="B456" s="94"/>
      <c r="C456" s="69"/>
      <c r="D456" s="40"/>
      <c r="E456" s="64" t="s">
        <v>26</v>
      </c>
      <c r="F456" s="43" t="s">
        <v>27</v>
      </c>
      <c r="G456" s="12">
        <v>91227.27</v>
      </c>
      <c r="H456" s="61"/>
      <c r="I456" s="194">
        <v>91227.27</v>
      </c>
      <c r="J456" s="134">
        <f>I456/G456</f>
        <v>1</v>
      </c>
      <c r="K456" s="20">
        <v>0</v>
      </c>
    </row>
    <row r="457" spans="1:11" ht="13.95" customHeight="1" x14ac:dyDescent="0.25">
      <c r="A457" s="117"/>
      <c r="B457" s="18"/>
      <c r="C457" s="378" t="s">
        <v>171</v>
      </c>
      <c r="D457" s="379"/>
      <c r="E457" s="128"/>
      <c r="F457" s="26" t="s">
        <v>20</v>
      </c>
      <c r="G457" s="322">
        <f>SUM(G458)</f>
        <v>12238.5</v>
      </c>
      <c r="H457" s="380"/>
      <c r="I457" s="13">
        <f>SUM(I458)</f>
        <v>12238.5</v>
      </c>
      <c r="J457" s="27">
        <f t="shared" ref="J457:J490" si="53">I457/G457</f>
        <v>1</v>
      </c>
      <c r="K457" s="31">
        <v>0</v>
      </c>
    </row>
    <row r="458" spans="1:11" ht="13.95" customHeight="1" x14ac:dyDescent="0.25">
      <c r="A458" s="36"/>
      <c r="B458" s="18"/>
      <c r="C458" s="132"/>
      <c r="D458" s="90"/>
      <c r="E458" s="72" t="s">
        <v>26</v>
      </c>
      <c r="F458" s="19" t="s">
        <v>27</v>
      </c>
      <c r="G458" s="153">
        <v>12238.5</v>
      </c>
      <c r="H458" s="61"/>
      <c r="I458" s="20">
        <v>12238.5</v>
      </c>
      <c r="J458" s="35">
        <f t="shared" si="53"/>
        <v>1</v>
      </c>
      <c r="K458" s="34">
        <v>0</v>
      </c>
    </row>
    <row r="459" spans="1:11" ht="27.6" customHeight="1" thickBot="1" x14ac:dyDescent="0.3">
      <c r="A459" s="36"/>
      <c r="B459" s="101" t="s">
        <v>174</v>
      </c>
      <c r="C459" s="329"/>
      <c r="D459" s="329"/>
      <c r="E459" s="101"/>
      <c r="F459" s="89" t="s">
        <v>175</v>
      </c>
      <c r="G459" s="323">
        <f>SUM(G460+G462+G464)</f>
        <v>2109780.35</v>
      </c>
      <c r="H459" s="324"/>
      <c r="I459" s="14">
        <f>SUM(I461+I462+I464)</f>
        <v>2068900.94</v>
      </c>
      <c r="J459" s="17">
        <f t="shared" ref="J459:J461" si="54">I459/G459</f>
        <v>0.98062385499040217</v>
      </c>
      <c r="K459" s="14">
        <f>SUM(K460+K462+K464)</f>
        <v>4143.66</v>
      </c>
    </row>
    <row r="460" spans="1:11" ht="15" customHeight="1" thickTop="1" x14ac:dyDescent="0.25">
      <c r="A460" s="36"/>
      <c r="B460" s="18"/>
      <c r="C460" s="316" t="s">
        <v>176</v>
      </c>
      <c r="D460" s="316"/>
      <c r="E460" s="37"/>
      <c r="F460" s="38" t="s">
        <v>177</v>
      </c>
      <c r="G460" s="321">
        <f>SUM(G461)</f>
        <v>850000</v>
      </c>
      <c r="H460" s="322"/>
      <c r="I460" s="13">
        <f>SUM(I461)</f>
        <v>850000</v>
      </c>
      <c r="J460" s="39">
        <f t="shared" si="54"/>
        <v>1</v>
      </c>
      <c r="K460" s="13">
        <v>0</v>
      </c>
    </row>
    <row r="461" spans="1:11" ht="26.4" customHeight="1" x14ac:dyDescent="0.25">
      <c r="A461" s="36"/>
      <c r="B461" s="94"/>
      <c r="C461" s="312"/>
      <c r="D461" s="312"/>
      <c r="E461" s="32" t="s">
        <v>178</v>
      </c>
      <c r="F461" s="33" t="s">
        <v>179</v>
      </c>
      <c r="G461" s="319">
        <v>850000</v>
      </c>
      <c r="H461" s="320"/>
      <c r="I461" s="34">
        <v>850000</v>
      </c>
      <c r="J461" s="35">
        <f t="shared" si="54"/>
        <v>1</v>
      </c>
      <c r="K461" s="20">
        <v>0</v>
      </c>
    </row>
    <row r="462" spans="1:11" ht="13.8" customHeight="1" x14ac:dyDescent="0.25">
      <c r="A462" s="36"/>
      <c r="B462" s="18"/>
      <c r="C462" s="315" t="s">
        <v>180</v>
      </c>
      <c r="D462" s="315"/>
      <c r="E462" s="25"/>
      <c r="F462" s="26" t="s">
        <v>181</v>
      </c>
      <c r="G462" s="317">
        <f>SUM(G463)</f>
        <v>568682</v>
      </c>
      <c r="H462" s="318"/>
      <c r="I462" s="31">
        <f>SUM(I463)</f>
        <v>568682</v>
      </c>
      <c r="J462" s="27">
        <f t="shared" ref="J462:J463" si="55">I462/G462</f>
        <v>1</v>
      </c>
      <c r="K462" s="31">
        <v>0</v>
      </c>
    </row>
    <row r="463" spans="1:11" ht="24" customHeight="1" x14ac:dyDescent="0.25">
      <c r="A463" s="36"/>
      <c r="B463" s="94"/>
      <c r="C463" s="312"/>
      <c r="D463" s="312"/>
      <c r="E463" s="32" t="s">
        <v>178</v>
      </c>
      <c r="F463" s="33" t="s">
        <v>179</v>
      </c>
      <c r="G463" s="319">
        <v>568682</v>
      </c>
      <c r="H463" s="320"/>
      <c r="I463" s="34">
        <v>568682</v>
      </c>
      <c r="J463" s="35">
        <f t="shared" si="55"/>
        <v>1</v>
      </c>
      <c r="K463" s="11">
        <v>0</v>
      </c>
    </row>
    <row r="464" spans="1:11" ht="15.75" customHeight="1" x14ac:dyDescent="0.25">
      <c r="A464" s="36"/>
      <c r="B464" s="18"/>
      <c r="C464" s="315" t="s">
        <v>183</v>
      </c>
      <c r="D464" s="315"/>
      <c r="E464" s="25"/>
      <c r="F464" s="26" t="s">
        <v>20</v>
      </c>
      <c r="G464" s="317">
        <f>SUM(G465+G467+G468+G470+G472+G473+G471+G466+G469)</f>
        <v>691098.35</v>
      </c>
      <c r="H464" s="318"/>
      <c r="I464" s="31">
        <f>SUM(I465+I467+I468+I470+I472+I473+I466+I471+I469)</f>
        <v>650218.94000000006</v>
      </c>
      <c r="J464" s="27">
        <f t="shared" si="53"/>
        <v>0.94084863608775815</v>
      </c>
      <c r="K464" s="13">
        <f>SUM(K467:K472)</f>
        <v>4143.66</v>
      </c>
    </row>
    <row r="465" spans="1:11" ht="64.2" customHeight="1" x14ac:dyDescent="0.25">
      <c r="A465" s="36"/>
      <c r="B465" s="18"/>
      <c r="C465" s="56"/>
      <c r="D465" s="56"/>
      <c r="E465" s="114" t="s">
        <v>338</v>
      </c>
      <c r="F465" s="68" t="s">
        <v>407</v>
      </c>
      <c r="G465" s="190">
        <v>5500</v>
      </c>
      <c r="H465" s="191"/>
      <c r="I465" s="34">
        <v>5500</v>
      </c>
      <c r="J465" s="35">
        <f t="shared" si="53"/>
        <v>1</v>
      </c>
      <c r="K465" s="20">
        <v>0</v>
      </c>
    </row>
    <row r="466" spans="1:11" ht="16.8" customHeight="1" x14ac:dyDescent="0.25">
      <c r="A466" s="36"/>
      <c r="B466" s="18"/>
      <c r="C466" s="56"/>
      <c r="D466" s="56"/>
      <c r="E466" s="72" t="s">
        <v>22</v>
      </c>
      <c r="F466" s="9" t="s">
        <v>23</v>
      </c>
      <c r="G466" s="152">
        <v>9250</v>
      </c>
      <c r="H466" s="153"/>
      <c r="I466" s="20">
        <v>7510</v>
      </c>
      <c r="J466" s="21">
        <f t="shared" si="53"/>
        <v>0.81189189189189193</v>
      </c>
      <c r="K466" s="20">
        <v>0</v>
      </c>
    </row>
    <row r="467" spans="1:11" ht="13.2" customHeight="1" x14ac:dyDescent="0.25">
      <c r="A467" s="36"/>
      <c r="B467" s="94"/>
      <c r="C467" s="312"/>
      <c r="D467" s="312"/>
      <c r="E467" s="94" t="s">
        <v>24</v>
      </c>
      <c r="F467" s="19" t="s">
        <v>25</v>
      </c>
      <c r="G467" s="313">
        <v>77930.59</v>
      </c>
      <c r="H467" s="314"/>
      <c r="I467" s="20">
        <v>71043.210000000006</v>
      </c>
      <c r="J467" s="21">
        <f t="shared" si="53"/>
        <v>0.9116216109745866</v>
      </c>
      <c r="K467" s="20">
        <v>0</v>
      </c>
    </row>
    <row r="468" spans="1:11" ht="14.4" customHeight="1" x14ac:dyDescent="0.25">
      <c r="A468" s="36"/>
      <c r="B468" s="94"/>
      <c r="C468" s="312"/>
      <c r="D468" s="312"/>
      <c r="E468" s="94" t="s">
        <v>68</v>
      </c>
      <c r="F468" s="19" t="s">
        <v>69</v>
      </c>
      <c r="G468" s="313">
        <v>28500</v>
      </c>
      <c r="H468" s="314"/>
      <c r="I468" s="20">
        <v>25182.53</v>
      </c>
      <c r="J468" s="21">
        <f t="shared" si="53"/>
        <v>0.88359754385964906</v>
      </c>
      <c r="K468" s="54">
        <v>945.66</v>
      </c>
    </row>
    <row r="469" spans="1:11" ht="13.8" customHeight="1" x14ac:dyDescent="0.25">
      <c r="A469" s="36"/>
      <c r="B469" s="94"/>
      <c r="C469" s="94"/>
      <c r="D469" s="94"/>
      <c r="E469" s="94" t="s">
        <v>46</v>
      </c>
      <c r="F469" s="19" t="s">
        <v>47</v>
      </c>
      <c r="G469" s="152">
        <v>89566.41</v>
      </c>
      <c r="H469" s="153"/>
      <c r="I469" s="20">
        <v>88873.1</v>
      </c>
      <c r="J469" s="21">
        <f t="shared" si="53"/>
        <v>0.99225926326621783</v>
      </c>
      <c r="K469" s="54">
        <v>0</v>
      </c>
    </row>
    <row r="470" spans="1:11" ht="13.8" customHeight="1" x14ac:dyDescent="0.25">
      <c r="A470" s="36"/>
      <c r="B470" s="94"/>
      <c r="C470" s="312"/>
      <c r="D470" s="312"/>
      <c r="E470" s="94" t="s">
        <v>26</v>
      </c>
      <c r="F470" s="19" t="s">
        <v>27</v>
      </c>
      <c r="G470" s="313">
        <v>70688</v>
      </c>
      <c r="H470" s="314"/>
      <c r="I470" s="20">
        <v>62413.36</v>
      </c>
      <c r="J470" s="21">
        <f t="shared" si="53"/>
        <v>0.88294137618832047</v>
      </c>
      <c r="K470" s="20">
        <v>3198</v>
      </c>
    </row>
    <row r="471" spans="1:11" ht="24" customHeight="1" x14ac:dyDescent="0.25">
      <c r="A471" s="36"/>
      <c r="B471" s="94"/>
      <c r="C471" s="94"/>
      <c r="D471" s="94"/>
      <c r="E471" s="94" t="s">
        <v>72</v>
      </c>
      <c r="F471" s="19" t="s">
        <v>211</v>
      </c>
      <c r="G471" s="152">
        <v>1500</v>
      </c>
      <c r="H471" s="153"/>
      <c r="I471" s="20">
        <v>1328.03</v>
      </c>
      <c r="J471" s="21">
        <f t="shared" si="53"/>
        <v>0.88535333333333333</v>
      </c>
      <c r="K471" s="54">
        <v>0</v>
      </c>
    </row>
    <row r="472" spans="1:11" ht="22.2" customHeight="1" x14ac:dyDescent="0.25">
      <c r="A472" s="36"/>
      <c r="B472" s="94"/>
      <c r="C472" s="94"/>
      <c r="D472" s="94"/>
      <c r="E472" s="94" t="s">
        <v>244</v>
      </c>
      <c r="F472" s="19" t="s">
        <v>243</v>
      </c>
      <c r="G472" s="152">
        <v>2079.79</v>
      </c>
      <c r="H472" s="153"/>
      <c r="I472" s="20">
        <v>2079.79</v>
      </c>
      <c r="J472" s="21">
        <f t="shared" si="53"/>
        <v>1</v>
      </c>
      <c r="K472" s="54">
        <v>0</v>
      </c>
    </row>
    <row r="473" spans="1:11" ht="22.2" customHeight="1" x14ac:dyDescent="0.25">
      <c r="A473" s="36"/>
      <c r="B473" s="203"/>
      <c r="C473" s="203"/>
      <c r="D473" s="203"/>
      <c r="E473" s="203" t="s">
        <v>17</v>
      </c>
      <c r="F473" s="204" t="s">
        <v>362</v>
      </c>
      <c r="G473" s="205">
        <v>406083.56</v>
      </c>
      <c r="H473" s="205"/>
      <c r="I473" s="205">
        <v>386288.92</v>
      </c>
      <c r="J473" s="220">
        <f t="shared" si="53"/>
        <v>0.95125476145845445</v>
      </c>
      <c r="K473" s="221">
        <v>0</v>
      </c>
    </row>
    <row r="474" spans="1:11" ht="14.4" customHeight="1" thickBot="1" x14ac:dyDescent="0.3">
      <c r="A474" s="36"/>
      <c r="B474" s="99" t="s">
        <v>187</v>
      </c>
      <c r="C474" s="364"/>
      <c r="D474" s="364"/>
      <c r="E474" s="99"/>
      <c r="F474" s="45" t="s">
        <v>188</v>
      </c>
      <c r="G474" s="365">
        <f>SUM(G477+G475)</f>
        <v>202349.9</v>
      </c>
      <c r="H474" s="366"/>
      <c r="I474" s="10">
        <f>SUM(I477+I475)</f>
        <v>192499.11</v>
      </c>
      <c r="J474" s="46">
        <f t="shared" si="53"/>
        <v>0.95131803870424447</v>
      </c>
      <c r="K474" s="10">
        <f>SUM(K475+K477)</f>
        <v>707</v>
      </c>
    </row>
    <row r="475" spans="1:11" ht="17.100000000000001" customHeight="1" thickTop="1" x14ac:dyDescent="0.25">
      <c r="A475" s="36"/>
      <c r="B475" s="115"/>
      <c r="C475" s="66" t="s">
        <v>339</v>
      </c>
      <c r="D475" s="109"/>
      <c r="E475" s="109"/>
      <c r="F475" s="116" t="s">
        <v>340</v>
      </c>
      <c r="G475" s="185">
        <f>SUM(G476)</f>
        <v>80000</v>
      </c>
      <c r="H475" s="195"/>
      <c r="I475" s="51">
        <f>SUM(I476)</f>
        <v>80000</v>
      </c>
      <c r="J475" s="108">
        <f t="shared" si="53"/>
        <v>1</v>
      </c>
      <c r="K475" s="51">
        <v>0</v>
      </c>
    </row>
    <row r="476" spans="1:11" ht="36.75" customHeight="1" x14ac:dyDescent="0.25">
      <c r="A476" s="36"/>
      <c r="B476" s="102"/>
      <c r="C476" s="102"/>
      <c r="D476" s="102"/>
      <c r="E476" s="94" t="s">
        <v>184</v>
      </c>
      <c r="F476" s="68" t="s">
        <v>185</v>
      </c>
      <c r="G476" s="152">
        <v>80000</v>
      </c>
      <c r="H476" s="246"/>
      <c r="I476" s="20">
        <v>80000</v>
      </c>
      <c r="J476" s="21">
        <f t="shared" si="53"/>
        <v>1</v>
      </c>
      <c r="K476" s="20">
        <v>0</v>
      </c>
    </row>
    <row r="477" spans="1:11" ht="15" customHeight="1" x14ac:dyDescent="0.25">
      <c r="A477" s="36"/>
      <c r="B477" s="86"/>
      <c r="C477" s="353" t="s">
        <v>189</v>
      </c>
      <c r="D477" s="353"/>
      <c r="E477" s="87"/>
      <c r="F477" s="71" t="s">
        <v>20</v>
      </c>
      <c r="G477" s="354">
        <f>SUM(G478+G479+G480+G481+G482+G483)</f>
        <v>122349.9</v>
      </c>
      <c r="H477" s="354"/>
      <c r="I477" s="31">
        <f>SUM(I478+I479+I480+I481+I482+I483)</f>
        <v>112499.11</v>
      </c>
      <c r="J477" s="27">
        <f>I477/G477</f>
        <v>0.91948673435777228</v>
      </c>
      <c r="K477" s="31">
        <f>SUM(K478+K479+K480+K481+K482+K483)</f>
        <v>707</v>
      </c>
    </row>
    <row r="478" spans="1:11" ht="15" customHeight="1" x14ac:dyDescent="0.25">
      <c r="A478" s="36"/>
      <c r="B478" s="100"/>
      <c r="C478" s="358"/>
      <c r="D478" s="358"/>
      <c r="E478" s="100" t="s">
        <v>22</v>
      </c>
      <c r="F478" s="9" t="s">
        <v>23</v>
      </c>
      <c r="G478" s="367">
        <v>21300</v>
      </c>
      <c r="H478" s="368"/>
      <c r="I478" s="163">
        <v>17993</v>
      </c>
      <c r="J478" s="8">
        <f t="shared" ref="J478:J479" si="56">I478/G478</f>
        <v>0.84474178403755873</v>
      </c>
      <c r="K478" s="7">
        <v>707</v>
      </c>
    </row>
    <row r="479" spans="1:11" ht="13.2" customHeight="1" x14ac:dyDescent="0.25">
      <c r="A479" s="36"/>
      <c r="B479" s="100"/>
      <c r="C479" s="358"/>
      <c r="D479" s="358"/>
      <c r="E479" s="100" t="s">
        <v>24</v>
      </c>
      <c r="F479" s="9" t="s">
        <v>25</v>
      </c>
      <c r="G479" s="143">
        <v>16000</v>
      </c>
      <c r="H479" s="147" t="s">
        <v>246</v>
      </c>
      <c r="I479" s="163">
        <v>15658.21</v>
      </c>
      <c r="J479" s="8">
        <f t="shared" si="56"/>
        <v>0.97863812499999991</v>
      </c>
      <c r="K479" s="7">
        <v>0</v>
      </c>
    </row>
    <row r="480" spans="1:11" ht="10.199999999999999" customHeight="1" x14ac:dyDescent="0.25">
      <c r="A480" s="1"/>
      <c r="B480" s="100"/>
      <c r="C480" s="358"/>
      <c r="D480" s="358"/>
      <c r="E480" s="100" t="s">
        <v>68</v>
      </c>
      <c r="F480" s="9" t="s">
        <v>69</v>
      </c>
      <c r="G480" s="143">
        <v>25000</v>
      </c>
      <c r="H480" s="145" t="s">
        <v>182</v>
      </c>
      <c r="I480" s="163">
        <v>18798</v>
      </c>
      <c r="J480" s="8">
        <f t="shared" si="53"/>
        <v>0.75192000000000003</v>
      </c>
      <c r="K480" s="7">
        <v>0</v>
      </c>
    </row>
    <row r="481" spans="1:18" ht="14.25" customHeight="1" x14ac:dyDescent="0.25">
      <c r="A481" s="1"/>
      <c r="B481" s="100"/>
      <c r="C481" s="358"/>
      <c r="D481" s="358"/>
      <c r="E481" s="100" t="s">
        <v>26</v>
      </c>
      <c r="F481" s="9" t="s">
        <v>27</v>
      </c>
      <c r="G481" s="143">
        <v>7959.9</v>
      </c>
      <c r="H481" s="145" t="s">
        <v>265</v>
      </c>
      <c r="I481" s="196">
        <v>7959.9</v>
      </c>
      <c r="J481" s="8">
        <f t="shared" si="53"/>
        <v>1</v>
      </c>
      <c r="K481" s="7">
        <v>0</v>
      </c>
    </row>
    <row r="482" spans="1:18" ht="22.2" customHeight="1" x14ac:dyDescent="0.25">
      <c r="A482" s="1"/>
      <c r="B482" s="271"/>
      <c r="C482" s="271"/>
      <c r="D482" s="270"/>
      <c r="E482" s="275" t="s">
        <v>17</v>
      </c>
      <c r="F482" s="273" t="s">
        <v>362</v>
      </c>
      <c r="G482" s="143">
        <v>34600</v>
      </c>
      <c r="H482" s="162"/>
      <c r="I482" s="311">
        <v>34600</v>
      </c>
      <c r="J482" s="8">
        <f t="shared" si="53"/>
        <v>1</v>
      </c>
      <c r="K482" s="7">
        <v>0</v>
      </c>
    </row>
    <row r="483" spans="1:18" ht="24.6" customHeight="1" thickBot="1" x14ac:dyDescent="0.3">
      <c r="A483" s="1"/>
      <c r="B483" s="272"/>
      <c r="C483" s="272"/>
      <c r="D483" s="270"/>
      <c r="E483" s="276" t="s">
        <v>380</v>
      </c>
      <c r="F483" s="274" t="s">
        <v>387</v>
      </c>
      <c r="G483" s="143">
        <v>17490</v>
      </c>
      <c r="H483" s="162"/>
      <c r="I483" s="311">
        <v>17490</v>
      </c>
      <c r="J483" s="8">
        <f t="shared" si="53"/>
        <v>1</v>
      </c>
      <c r="K483" s="277">
        <v>0</v>
      </c>
    </row>
    <row r="484" spans="1:18" ht="14.25" customHeight="1" thickBot="1" x14ac:dyDescent="0.3">
      <c r="A484" s="1"/>
      <c r="B484" s="359" t="s">
        <v>363</v>
      </c>
      <c r="C484" s="360"/>
      <c r="D484" s="360"/>
      <c r="E484" s="360"/>
      <c r="F484" s="361"/>
      <c r="G484" s="362">
        <f>SUM(G474+G459+G420+G360+G356+G347+G287+G273+G158+G153+G150+G147+G124+G119+G54+G49+G44+G29+G24+G7)</f>
        <v>70122379.25</v>
      </c>
      <c r="H484" s="363"/>
      <c r="I484" s="247">
        <f>SUM(I474+I459+I420+I360+I356+I347+I287+I273+I158+I153+I150+I147+I124+I119+I54+I49+I44+I29+I24+I7)</f>
        <v>66988214.890000001</v>
      </c>
      <c r="J484" s="73">
        <f t="shared" si="53"/>
        <v>0.95530436369213756</v>
      </c>
      <c r="K484" s="306">
        <f>SUM(K474+K459+K420+K360+K356+K347+K287+K273+K158+K153+K150+K147+K124+K119+K54+K49+K44+K29+K24+K7)</f>
        <v>2854520.6399999997</v>
      </c>
      <c r="L484" s="15"/>
      <c r="M484" s="15"/>
      <c r="N484" s="15"/>
      <c r="O484" s="15"/>
      <c r="P484" s="15"/>
      <c r="Q484" s="15"/>
      <c r="R484" s="15"/>
    </row>
    <row r="485" spans="1:18" ht="12.75" customHeight="1" x14ac:dyDescent="0.25">
      <c r="A485" s="1"/>
      <c r="B485" s="74"/>
      <c r="C485" s="74"/>
      <c r="D485" s="74"/>
      <c r="E485" s="75"/>
      <c r="F485" s="237" t="s">
        <v>204</v>
      </c>
      <c r="G485" s="238">
        <v>65000661.020000003</v>
      </c>
      <c r="H485" s="238"/>
      <c r="I485" s="239">
        <v>61903436.240000002</v>
      </c>
      <c r="J485" s="240">
        <f t="shared" si="53"/>
        <v>0.95235087256963402</v>
      </c>
      <c r="K485" s="245">
        <v>2854520.64</v>
      </c>
      <c r="L485" s="15"/>
      <c r="M485" s="15"/>
      <c r="N485" s="15"/>
      <c r="O485" s="15"/>
      <c r="P485" s="15"/>
      <c r="Q485" s="15"/>
      <c r="R485" s="15"/>
    </row>
    <row r="486" spans="1:18" ht="12.75" customHeight="1" x14ac:dyDescent="0.25">
      <c r="A486" s="1"/>
      <c r="B486" s="74"/>
      <c r="C486" s="74"/>
      <c r="D486" s="74"/>
      <c r="E486" s="75"/>
      <c r="F486" s="242" t="s">
        <v>205</v>
      </c>
      <c r="G486" s="206">
        <v>24371439.27</v>
      </c>
      <c r="H486" s="206"/>
      <c r="I486" s="244">
        <v>23829935.469999999</v>
      </c>
      <c r="J486" s="236">
        <f t="shared" si="53"/>
        <v>0.9777812137395363</v>
      </c>
      <c r="K486" s="208">
        <v>2161126.84</v>
      </c>
      <c r="L486" s="15"/>
      <c r="M486" s="15"/>
      <c r="N486" s="15"/>
      <c r="O486" s="15"/>
      <c r="P486" s="15"/>
      <c r="Q486" s="15"/>
      <c r="R486" s="15"/>
    </row>
    <row r="487" spans="1:18" ht="14.25" customHeight="1" x14ac:dyDescent="0.25">
      <c r="A487" s="1"/>
      <c r="B487" s="74"/>
      <c r="C487" s="74"/>
      <c r="D487" s="74"/>
      <c r="E487" s="75"/>
      <c r="F487" s="242" t="s">
        <v>206</v>
      </c>
      <c r="G487" s="206">
        <v>2075066</v>
      </c>
      <c r="H487" s="206"/>
      <c r="I487" s="243">
        <v>2049911.75</v>
      </c>
      <c r="J487" s="236">
        <f t="shared" si="53"/>
        <v>0.98787785545134466</v>
      </c>
      <c r="K487" s="208">
        <v>0</v>
      </c>
      <c r="L487" s="15"/>
      <c r="M487" s="15"/>
      <c r="N487" s="15"/>
      <c r="O487" s="15"/>
      <c r="P487" s="15"/>
      <c r="Q487" s="15"/>
      <c r="R487" s="15"/>
    </row>
    <row r="488" spans="1:18" ht="14.25" customHeight="1" x14ac:dyDescent="0.25">
      <c r="A488" s="1"/>
      <c r="B488" s="74"/>
      <c r="C488" s="74"/>
      <c r="D488" s="74"/>
      <c r="E488" s="75"/>
      <c r="F488" s="242" t="s">
        <v>207</v>
      </c>
      <c r="G488" s="206">
        <v>22620074.390000001</v>
      </c>
      <c r="H488" s="206"/>
      <c r="I488" s="207">
        <v>22232783.469999999</v>
      </c>
      <c r="J488" s="210">
        <f t="shared" si="53"/>
        <v>0.98287844180692807</v>
      </c>
      <c r="K488" s="208">
        <v>13614.97</v>
      </c>
      <c r="L488" s="15"/>
      <c r="M488" s="15"/>
      <c r="N488" s="15"/>
      <c r="O488" s="15"/>
      <c r="P488" s="15"/>
      <c r="Q488" s="15"/>
      <c r="R488" s="15"/>
    </row>
    <row r="489" spans="1:18" ht="12.75" customHeight="1" x14ac:dyDescent="0.25">
      <c r="A489" s="1"/>
      <c r="B489" s="74"/>
      <c r="C489" s="74"/>
      <c r="D489" s="74"/>
      <c r="E489" s="75"/>
      <c r="F489" s="209" t="s">
        <v>208</v>
      </c>
      <c r="G489" s="206">
        <v>1490000</v>
      </c>
      <c r="H489" s="206"/>
      <c r="I489" s="207">
        <v>1486691</v>
      </c>
      <c r="J489" s="210">
        <f t="shared" si="53"/>
        <v>0.9977791946308725</v>
      </c>
      <c r="K489" s="208">
        <v>0</v>
      </c>
      <c r="L489" s="15"/>
      <c r="M489" s="15"/>
      <c r="N489" s="15"/>
      <c r="O489" s="15"/>
      <c r="P489" s="15"/>
      <c r="Q489" s="15"/>
      <c r="R489" s="15"/>
    </row>
    <row r="490" spans="1:18" ht="15.75" customHeight="1" x14ac:dyDescent="0.25">
      <c r="A490" s="1"/>
      <c r="B490" s="74"/>
      <c r="C490" s="74"/>
      <c r="D490" s="74"/>
      <c r="E490" s="75"/>
      <c r="F490" s="235" t="s">
        <v>341</v>
      </c>
      <c r="G490" s="206">
        <v>5121718.2300000004</v>
      </c>
      <c r="H490" s="206"/>
      <c r="I490" s="207">
        <v>5084778.6500000004</v>
      </c>
      <c r="J490" s="236">
        <f t="shared" si="53"/>
        <v>0.99278765868383201</v>
      </c>
      <c r="K490" s="208">
        <v>0</v>
      </c>
      <c r="L490" s="15"/>
      <c r="M490" s="15"/>
      <c r="N490" s="15"/>
      <c r="O490" s="15"/>
      <c r="P490" s="15"/>
      <c r="Q490" s="15"/>
      <c r="R490" s="15"/>
    </row>
    <row r="491" spans="1:18" ht="15.75" customHeight="1" x14ac:dyDescent="0.25">
      <c r="A491" s="357"/>
      <c r="B491" s="357"/>
      <c r="C491" s="357"/>
      <c r="D491" s="357"/>
      <c r="E491" s="357"/>
      <c r="F491" s="357"/>
      <c r="G491" s="357"/>
      <c r="H491" s="357"/>
      <c r="J491" s="118"/>
      <c r="K491" s="118"/>
    </row>
    <row r="492" spans="1:18" x14ac:dyDescent="0.25">
      <c r="A492" s="357"/>
      <c r="B492" s="357"/>
      <c r="C492" s="357"/>
      <c r="D492" s="357"/>
      <c r="E492" s="357"/>
      <c r="F492" s="357"/>
      <c r="G492" s="357"/>
      <c r="H492" s="357"/>
    </row>
    <row r="493" spans="1:18" x14ac:dyDescent="0.25">
      <c r="G493" s="241"/>
      <c r="I493" s="241"/>
    </row>
  </sheetData>
  <mergeCells count="393">
    <mergeCell ref="G420:H420"/>
    <mergeCell ref="C434:D434"/>
    <mergeCell ref="G399:H399"/>
    <mergeCell ref="C400:D400"/>
    <mergeCell ref="G400:H400"/>
    <mergeCell ref="C401:D401"/>
    <mergeCell ref="C403:D403"/>
    <mergeCell ref="C404:D404"/>
    <mergeCell ref="C406:D406"/>
    <mergeCell ref="C407:D407"/>
    <mergeCell ref="C415:D415"/>
    <mergeCell ref="C399:D399"/>
    <mergeCell ref="C72:D72"/>
    <mergeCell ref="C73:D73"/>
    <mergeCell ref="C74:D74"/>
    <mergeCell ref="C75:D75"/>
    <mergeCell ref="C76:D76"/>
    <mergeCell ref="C77:D77"/>
    <mergeCell ref="C83:D83"/>
    <mergeCell ref="C390:D390"/>
    <mergeCell ref="C374:D374"/>
    <mergeCell ref="C379:D379"/>
    <mergeCell ref="C372:D372"/>
    <mergeCell ref="C373:D373"/>
    <mergeCell ref="C371:D371"/>
    <mergeCell ref="C388:D388"/>
    <mergeCell ref="C389:D389"/>
    <mergeCell ref="C309:D309"/>
    <mergeCell ref="C313:D313"/>
    <mergeCell ref="C299:D299"/>
    <mergeCell ref="C264:D264"/>
    <mergeCell ref="C265:D265"/>
    <mergeCell ref="C273:D273"/>
    <mergeCell ref="C196:D196"/>
    <mergeCell ref="C197:D197"/>
    <mergeCell ref="C307:D307"/>
    <mergeCell ref="C24:D24"/>
    <mergeCell ref="G24:H24"/>
    <mergeCell ref="C25:D25"/>
    <mergeCell ref="C26:D26"/>
    <mergeCell ref="C147:D147"/>
    <mergeCell ref="G147:H147"/>
    <mergeCell ref="C148:D148"/>
    <mergeCell ref="G148:H148"/>
    <mergeCell ref="C84:D84"/>
    <mergeCell ref="C89:D89"/>
    <mergeCell ref="C90:D90"/>
    <mergeCell ref="C121:D121"/>
    <mergeCell ref="C114:D114"/>
    <mergeCell ref="C91:D91"/>
    <mergeCell ref="G71:H71"/>
    <mergeCell ref="G93:H93"/>
    <mergeCell ref="G125:H125"/>
    <mergeCell ref="G124:H124"/>
    <mergeCell ref="G112:H112"/>
    <mergeCell ref="G113:H113"/>
    <mergeCell ref="G121:H121"/>
    <mergeCell ref="G123:H123"/>
    <mergeCell ref="G120:H120"/>
    <mergeCell ref="G114:H114"/>
    <mergeCell ref="C459:D459"/>
    <mergeCell ref="G460:H460"/>
    <mergeCell ref="C461:D461"/>
    <mergeCell ref="C448:D448"/>
    <mergeCell ref="G463:H463"/>
    <mergeCell ref="C451:D451"/>
    <mergeCell ref="G451:H451"/>
    <mergeCell ref="C452:D452"/>
    <mergeCell ref="G452:H452"/>
    <mergeCell ref="C457:D457"/>
    <mergeCell ref="G457:H457"/>
    <mergeCell ref="G448:H448"/>
    <mergeCell ref="G459:H459"/>
    <mergeCell ref="G447:H447"/>
    <mergeCell ref="G424:H424"/>
    <mergeCell ref="C431:D431"/>
    <mergeCell ref="G445:H445"/>
    <mergeCell ref="G446:H446"/>
    <mergeCell ref="C445:D445"/>
    <mergeCell ref="G436:H436"/>
    <mergeCell ref="C446:D446"/>
    <mergeCell ref="C447:D447"/>
    <mergeCell ref="C424:D424"/>
    <mergeCell ref="I1:Q1"/>
    <mergeCell ref="B2:K2"/>
    <mergeCell ref="E3:J3"/>
    <mergeCell ref="B4:K4"/>
    <mergeCell ref="C436:D436"/>
    <mergeCell ref="C421:D421"/>
    <mergeCell ref="C359:D359"/>
    <mergeCell ref="C356:D356"/>
    <mergeCell ref="G356:H356"/>
    <mergeCell ref="C357:D357"/>
    <mergeCell ref="G421:H421"/>
    <mergeCell ref="C420:D420"/>
    <mergeCell ref="C393:D393"/>
    <mergeCell ref="G393:H393"/>
    <mergeCell ref="C394:D394"/>
    <mergeCell ref="C329:D329"/>
    <mergeCell ref="G329:H329"/>
    <mergeCell ref="C333:D333"/>
    <mergeCell ref="G359:H359"/>
    <mergeCell ref="G357:H357"/>
    <mergeCell ref="G333:H333"/>
    <mergeCell ref="C409:D409"/>
    <mergeCell ref="C410:D410"/>
    <mergeCell ref="C411:D411"/>
    <mergeCell ref="A492:H492"/>
    <mergeCell ref="C470:D470"/>
    <mergeCell ref="G470:H470"/>
    <mergeCell ref="C481:D481"/>
    <mergeCell ref="A491:H491"/>
    <mergeCell ref="B484:F484"/>
    <mergeCell ref="G484:H484"/>
    <mergeCell ref="C480:D480"/>
    <mergeCell ref="C479:D479"/>
    <mergeCell ref="C474:D474"/>
    <mergeCell ref="G474:H474"/>
    <mergeCell ref="C477:D477"/>
    <mergeCell ref="G477:H477"/>
    <mergeCell ref="C478:D478"/>
    <mergeCell ref="G478:H478"/>
    <mergeCell ref="G389:H389"/>
    <mergeCell ref="C392:D392"/>
    <mergeCell ref="G392:H392"/>
    <mergeCell ref="G315:H315"/>
    <mergeCell ref="C387:D387"/>
    <mergeCell ref="G320:H320"/>
    <mergeCell ref="C319:D319"/>
    <mergeCell ref="C348:D348"/>
    <mergeCell ref="C349:D349"/>
    <mergeCell ref="G349:H349"/>
    <mergeCell ref="G334:H334"/>
    <mergeCell ref="G337:H337"/>
    <mergeCell ref="G338:H338"/>
    <mergeCell ref="G340:H340"/>
    <mergeCell ref="C347:D347"/>
    <mergeCell ref="G347:H347"/>
    <mergeCell ref="G390:H390"/>
    <mergeCell ref="G387:H387"/>
    <mergeCell ref="G388:H388"/>
    <mergeCell ref="C382:D382"/>
    <mergeCell ref="C385:D385"/>
    <mergeCell ref="C381:D381"/>
    <mergeCell ref="G385:H385"/>
    <mergeCell ref="C323:D323"/>
    <mergeCell ref="G307:H307"/>
    <mergeCell ref="G300:H300"/>
    <mergeCell ref="G313:H313"/>
    <mergeCell ref="C314:D314"/>
    <mergeCell ref="G314:H314"/>
    <mergeCell ref="G327:H327"/>
    <mergeCell ref="C315:D315"/>
    <mergeCell ref="C311:D311"/>
    <mergeCell ref="G311:H311"/>
    <mergeCell ref="G312:H312"/>
    <mergeCell ref="G323:H323"/>
    <mergeCell ref="G318:H318"/>
    <mergeCell ref="C317:D317"/>
    <mergeCell ref="C321:D321"/>
    <mergeCell ref="G321:H321"/>
    <mergeCell ref="G317:H317"/>
    <mergeCell ref="C312:D312"/>
    <mergeCell ref="C306:D306"/>
    <mergeCell ref="G306:H306"/>
    <mergeCell ref="C303:D303"/>
    <mergeCell ref="C305:D305"/>
    <mergeCell ref="G305:H305"/>
    <mergeCell ref="G303:H303"/>
    <mergeCell ref="C316:D316"/>
    <mergeCell ref="C292:D292"/>
    <mergeCell ref="G292:H292"/>
    <mergeCell ref="C293:D293"/>
    <mergeCell ref="G293:H293"/>
    <mergeCell ref="C300:D300"/>
    <mergeCell ref="C296:D296"/>
    <mergeCell ref="G298:H298"/>
    <mergeCell ref="G299:H299"/>
    <mergeCell ref="C301:D301"/>
    <mergeCell ref="G301:H301"/>
    <mergeCell ref="C294:D294"/>
    <mergeCell ref="G294:H294"/>
    <mergeCell ref="G296:H296"/>
    <mergeCell ref="C297:D297"/>
    <mergeCell ref="G297:H297"/>
    <mergeCell ref="C298:D298"/>
    <mergeCell ref="G316:H316"/>
    <mergeCell ref="G319:H319"/>
    <mergeCell ref="C318:D318"/>
    <mergeCell ref="C327:D327"/>
    <mergeCell ref="G348:H348"/>
    <mergeCell ref="C320:D320"/>
    <mergeCell ref="C376:D376"/>
    <mergeCell ref="G309:H309"/>
    <mergeCell ref="C310:D310"/>
    <mergeCell ref="G310:H310"/>
    <mergeCell ref="G324:H324"/>
    <mergeCell ref="G325:H325"/>
    <mergeCell ref="G326:H326"/>
    <mergeCell ref="C281:D281"/>
    <mergeCell ref="G281:H281"/>
    <mergeCell ref="C291:D291"/>
    <mergeCell ref="G291:H291"/>
    <mergeCell ref="C283:D283"/>
    <mergeCell ref="G283:H283"/>
    <mergeCell ref="C285:D285"/>
    <mergeCell ref="G285:H285"/>
    <mergeCell ref="C287:D287"/>
    <mergeCell ref="G287:H287"/>
    <mergeCell ref="C288:D288"/>
    <mergeCell ref="G288:H288"/>
    <mergeCell ref="C289:D289"/>
    <mergeCell ref="G289:H289"/>
    <mergeCell ref="C290:D290"/>
    <mergeCell ref="G290:H290"/>
    <mergeCell ref="G273:H273"/>
    <mergeCell ref="C280:D280"/>
    <mergeCell ref="G280:H280"/>
    <mergeCell ref="C277:D277"/>
    <mergeCell ref="G277:H277"/>
    <mergeCell ref="C278:D278"/>
    <mergeCell ref="G278:H278"/>
    <mergeCell ref="C279:D279"/>
    <mergeCell ref="G279:H279"/>
    <mergeCell ref="C203:D203"/>
    <mergeCell ref="C204:D204"/>
    <mergeCell ref="G235:H235"/>
    <mergeCell ref="C222:D222"/>
    <mergeCell ref="C225:D225"/>
    <mergeCell ref="C226:D226"/>
    <mergeCell ref="C229:D229"/>
    <mergeCell ref="C230:D230"/>
    <mergeCell ref="C231:D231"/>
    <mergeCell ref="C224:D224"/>
    <mergeCell ref="C221:D221"/>
    <mergeCell ref="C209:D209"/>
    <mergeCell ref="C210:D210"/>
    <mergeCell ref="C205:D205"/>
    <mergeCell ref="C263:D263"/>
    <mergeCell ref="C235:D235"/>
    <mergeCell ref="C228:D228"/>
    <mergeCell ref="C217:D217"/>
    <mergeCell ref="C218:D218"/>
    <mergeCell ref="C219:D219"/>
    <mergeCell ref="C78:D78"/>
    <mergeCell ref="C79:D79"/>
    <mergeCell ref="C80:D80"/>
    <mergeCell ref="C86:D86"/>
    <mergeCell ref="C116:D116"/>
    <mergeCell ref="C125:D125"/>
    <mergeCell ref="C124:D124"/>
    <mergeCell ref="C112:D112"/>
    <mergeCell ref="C113:D113"/>
    <mergeCell ref="C123:D123"/>
    <mergeCell ref="C120:D120"/>
    <mergeCell ref="C94:D94"/>
    <mergeCell ref="C95:D95"/>
    <mergeCell ref="C127:D127"/>
    <mergeCell ref="C128:D128"/>
    <mergeCell ref="C130:D130"/>
    <mergeCell ref="C207:D207"/>
    <mergeCell ref="C208:D208"/>
    <mergeCell ref="A1:H1"/>
    <mergeCell ref="C5:D5"/>
    <mergeCell ref="G5:H5"/>
    <mergeCell ref="C7:D7"/>
    <mergeCell ref="C9:D9"/>
    <mergeCell ref="C8:D8"/>
    <mergeCell ref="C29:D29"/>
    <mergeCell ref="G29:H29"/>
    <mergeCell ref="C50:D50"/>
    <mergeCell ref="G50:H50"/>
    <mergeCell ref="C30:D30"/>
    <mergeCell ref="C31:D31"/>
    <mergeCell ref="C35:D35"/>
    <mergeCell ref="C36:D36"/>
    <mergeCell ref="C32:D32"/>
    <mergeCell ref="C33:D33"/>
    <mergeCell ref="G44:H44"/>
    <mergeCell ref="C45:D45"/>
    <mergeCell ref="G45:H45"/>
    <mergeCell ref="G49:H49"/>
    <mergeCell ref="C48:D48"/>
    <mergeCell ref="C49:D49"/>
    <mergeCell ref="C10:D10"/>
    <mergeCell ref="C12:D12"/>
    <mergeCell ref="C57:D57"/>
    <mergeCell ref="C59:D59"/>
    <mergeCell ref="G59:H59"/>
    <mergeCell ref="G58:H58"/>
    <mergeCell ref="C60:D60"/>
    <mergeCell ref="G60:H60"/>
    <mergeCell ref="C11:D11"/>
    <mergeCell ref="C18:D18"/>
    <mergeCell ref="G56:H56"/>
    <mergeCell ref="G57:H57"/>
    <mergeCell ref="C58:D58"/>
    <mergeCell ref="C56:D56"/>
    <mergeCell ref="G55:H55"/>
    <mergeCell ref="C55:D55"/>
    <mergeCell ref="C54:D54"/>
    <mergeCell ref="G54:H54"/>
    <mergeCell ref="C14:D14"/>
    <mergeCell ref="C19:D19"/>
    <mergeCell ref="C21:D21"/>
    <mergeCell ref="G48:H48"/>
    <mergeCell ref="G51:H51"/>
    <mergeCell ref="C44:D44"/>
    <mergeCell ref="C51:D51"/>
    <mergeCell ref="C13:D13"/>
    <mergeCell ref="C61:D61"/>
    <mergeCell ref="G61:H61"/>
    <mergeCell ref="G394:H394"/>
    <mergeCell ref="G116:H116"/>
    <mergeCell ref="C119:D119"/>
    <mergeCell ref="G119:H119"/>
    <mergeCell ref="G118:H118"/>
    <mergeCell ref="G95:H95"/>
    <mergeCell ref="C62:D62"/>
    <mergeCell ref="G62:H62"/>
    <mergeCell ref="C63:D63"/>
    <mergeCell ref="G63:H63"/>
    <mergeCell ref="C64:D64"/>
    <mergeCell ref="G64:H64"/>
    <mergeCell ref="C65:D65"/>
    <mergeCell ref="G65:H65"/>
    <mergeCell ref="C66:D66"/>
    <mergeCell ref="G66:H66"/>
    <mergeCell ref="C71:D71"/>
    <mergeCell ref="C237:D237"/>
    <mergeCell ref="C375:D375"/>
    <mergeCell ref="C248:D248"/>
    <mergeCell ref="G94:H94"/>
    <mergeCell ref="C93:D93"/>
    <mergeCell ref="G159:H159"/>
    <mergeCell ref="C198:D198"/>
    <mergeCell ref="C186:D186"/>
    <mergeCell ref="G150:H150"/>
    <mergeCell ref="G158:H158"/>
    <mergeCell ref="G152:H152"/>
    <mergeCell ref="G151:H151"/>
    <mergeCell ref="C195:D195"/>
    <mergeCell ref="C173:D173"/>
    <mergeCell ref="C159:D159"/>
    <mergeCell ref="C160:D160"/>
    <mergeCell ref="C150:D150"/>
    <mergeCell ref="C153:D153"/>
    <mergeCell ref="G157:H157"/>
    <mergeCell ref="G153:H153"/>
    <mergeCell ref="G156:H156"/>
    <mergeCell ref="C158:D158"/>
    <mergeCell ref="C151:D151"/>
    <mergeCell ref="C161:D161"/>
    <mergeCell ref="C175:D175"/>
    <mergeCell ref="C184:D184"/>
    <mergeCell ref="C185:D185"/>
    <mergeCell ref="C168:D168"/>
    <mergeCell ref="C187:D187"/>
    <mergeCell ref="C131:D131"/>
    <mergeCell ref="C137:D137"/>
    <mergeCell ref="C152:D152"/>
    <mergeCell ref="C157:D157"/>
    <mergeCell ref="C156:D156"/>
    <mergeCell ref="C162:D162"/>
    <mergeCell ref="C163:D163"/>
    <mergeCell ref="C164:D164"/>
    <mergeCell ref="C413:D413"/>
    <mergeCell ref="C220:D220"/>
    <mergeCell ref="C215:D215"/>
    <mergeCell ref="C216:D216"/>
    <mergeCell ref="C188:D188"/>
    <mergeCell ref="C189:D189"/>
    <mergeCell ref="C190:D190"/>
    <mergeCell ref="C193:D193"/>
    <mergeCell ref="C170:D170"/>
    <mergeCell ref="C171:D171"/>
    <mergeCell ref="C174:D174"/>
    <mergeCell ref="C172:D172"/>
    <mergeCell ref="C167:D167"/>
    <mergeCell ref="C199:D199"/>
    <mergeCell ref="C201:D201"/>
    <mergeCell ref="C232:D232"/>
    <mergeCell ref="C468:D468"/>
    <mergeCell ref="G468:H468"/>
    <mergeCell ref="C467:D467"/>
    <mergeCell ref="C463:D463"/>
    <mergeCell ref="C462:D462"/>
    <mergeCell ref="C460:D460"/>
    <mergeCell ref="C464:D464"/>
    <mergeCell ref="G464:H464"/>
    <mergeCell ref="G461:H461"/>
    <mergeCell ref="G462:H462"/>
    <mergeCell ref="G467:H467"/>
  </mergeCells>
  <phoneticPr fontId="30" type="noConversion"/>
  <pageMargins left="0.74803149606299213" right="0.74803149606299213" top="0.98425196850393704" bottom="0.98425196850393704" header="0.51181102362204722" footer="0.51181102362204722"/>
  <pageSetup paperSize="9" firstPageNumber="12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doc1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Monika Werder</dc:creator>
  <cp:lastModifiedBy>Ewa Werder</cp:lastModifiedBy>
  <cp:lastPrinted>2023-03-08T12:23:39Z</cp:lastPrinted>
  <dcterms:created xsi:type="dcterms:W3CDTF">2020-07-16T12:59:17Z</dcterms:created>
  <dcterms:modified xsi:type="dcterms:W3CDTF">2023-03-23T12:32:23Z</dcterms:modified>
</cp:coreProperties>
</file>